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15" windowHeight="4875" activeTab="0"/>
  </bookViews>
  <sheets>
    <sheet name="КРАСКИ, ГРУНТОВКИ" sheetId="1" r:id="rId1"/>
  </sheets>
  <definedNames/>
  <calcPr fullCalcOnLoad="1"/>
</workbook>
</file>

<file path=xl/sharedStrings.xml><?xml version="1.0" encoding="utf-8"?>
<sst xmlns="http://schemas.openxmlformats.org/spreadsheetml/2006/main" count="284" uniqueCount="156">
  <si>
    <t>№</t>
  </si>
  <si>
    <t>НАИМЕНОВАНИЕ</t>
  </si>
  <si>
    <t>ПРИМЕЧАНИЕ</t>
  </si>
  <si>
    <t>Белая</t>
  </si>
  <si>
    <t>Акриловая.
Стойкая к сухой уборке.</t>
  </si>
  <si>
    <t>Акриловая.
Моющаяся.
Влагостойкая.</t>
  </si>
  <si>
    <t>Акриловая.
Атмосферостойкая.
Паропроницаемая.</t>
  </si>
  <si>
    <t>Для внутренних работ. Скрывает мелкие трещины.</t>
  </si>
  <si>
    <t>Для внутренних работ по выровненной поверхности.</t>
  </si>
  <si>
    <r>
      <t xml:space="preserve">Грунтовка 
</t>
    </r>
    <r>
      <rPr>
        <b/>
        <sz val="12"/>
        <rFont val="Arial"/>
        <family val="2"/>
      </rPr>
      <t>Укрепляющая</t>
    </r>
  </si>
  <si>
    <t>Для укрепления 
подложки.</t>
  </si>
  <si>
    <t>Готовая 
к применению.</t>
  </si>
  <si>
    <t>Эластичная.
Износостойкая.
Экологичная.</t>
  </si>
  <si>
    <t>ЗАВОД СТРОИТЕЛЬНЫХ КРАСОК</t>
  </si>
  <si>
    <t>Санкт-Петербург, Колпино, ул. Финляндская, 33</t>
  </si>
  <si>
    <t>СИНТЕПОЛ/SINTEPOL
ЗАВОД СТРОИТЕЛЬНЫХ КРАСОК</t>
  </si>
  <si>
    <t>Разработка и производство материалов со специальными свойствами под заказ.
ВСЕ МАТЕРИАЛЫ ЭКОЛОГИЧЕСКИ БЕЗОПАСНЫ, НЕ СОДЕРЖАТ ВРЕДНЫХ КОМПОНЕНТОВ.</t>
  </si>
  <si>
    <t>ОПИСАНИЕ</t>
  </si>
  <si>
    <r>
      <t xml:space="preserve">Краска 
</t>
    </r>
    <r>
      <rPr>
        <b/>
        <sz val="12"/>
        <rFont val="Arial"/>
        <family val="2"/>
      </rPr>
      <t>SINTEPOL-ФАСАД</t>
    </r>
  </si>
  <si>
    <t>Для внутренних 
работ (стены).</t>
  </si>
  <si>
    <t>Для наружных 
и внутренних работ.</t>
  </si>
  <si>
    <t>Акриловая.
Термостойкая.
Долговечная.</t>
  </si>
  <si>
    <t>Для бетонных 
полов.</t>
  </si>
  <si>
    <t>ЦВЕТ</t>
  </si>
  <si>
    <t>Цветная 1
(пастельные тона)</t>
  </si>
  <si>
    <t>Цветная 2
(средние тона)</t>
  </si>
  <si>
    <t>Цветная 3
(насыщенные тона)</t>
  </si>
  <si>
    <t>Акриловая.
Влагостойкая.</t>
  </si>
  <si>
    <t>Акриловая.
Моющаяся.
Влагостойкая.
Термостойкая.</t>
  </si>
  <si>
    <r>
      <t xml:space="preserve">Краска 
</t>
    </r>
    <r>
      <rPr>
        <b/>
        <sz val="12"/>
        <rFont val="Arial"/>
        <family val="2"/>
      </rPr>
      <t>SINTEPOL-ФАСАД
ЗИМНЯЯ</t>
    </r>
  </si>
  <si>
    <t>Для исторических фасадов.</t>
  </si>
  <si>
    <r>
      <t xml:space="preserve">Краска 
</t>
    </r>
    <r>
      <rPr>
        <b/>
        <sz val="12"/>
        <rFont val="Arial"/>
        <family val="2"/>
      </rPr>
      <t>ЦОКОЛЬ-ПРОТЕКТ</t>
    </r>
  </si>
  <si>
    <r>
      <t xml:space="preserve">Краска 
</t>
    </r>
    <r>
      <rPr>
        <b/>
        <sz val="12"/>
        <rFont val="Arial"/>
        <family val="2"/>
      </rPr>
      <t>SINTEPOL- 20</t>
    </r>
  </si>
  <si>
    <r>
      <t xml:space="preserve">Краска 
</t>
    </r>
    <r>
      <rPr>
        <b/>
        <sz val="12"/>
        <rFont val="Arial"/>
        <family val="2"/>
      </rPr>
      <t>SINTEPOL- 10</t>
    </r>
  </si>
  <si>
    <r>
      <t xml:space="preserve">Краска 
</t>
    </r>
    <r>
      <rPr>
        <b/>
        <sz val="12"/>
        <rFont val="Arial"/>
        <family val="2"/>
      </rPr>
      <t>SINTEPOL- 5</t>
    </r>
  </si>
  <si>
    <r>
      <t xml:space="preserve">Грунт 
</t>
    </r>
    <r>
      <rPr>
        <b/>
        <sz val="12"/>
        <rFont val="Arial"/>
        <family val="2"/>
      </rPr>
      <t>ЗАЩИТА ФАСАДА 
(RF-3)</t>
    </r>
  </si>
  <si>
    <t>Бесцветный</t>
  </si>
  <si>
    <t>Для защиты 
фасадов зданий</t>
  </si>
  <si>
    <t>Для наружных работ. Скрывает мелкие трещины.</t>
  </si>
  <si>
    <r>
      <t>Крупнозернистая фактура до 1,5 мм. Расход
1,7-1,9 кг на м</t>
    </r>
    <r>
      <rPr>
        <vertAlign val="superscript"/>
        <sz val="10"/>
        <rFont val="Arial Cyr"/>
        <family val="0"/>
      </rPr>
      <t>2</t>
    </r>
  </si>
  <si>
    <t>Крупнозернистая фактура до 1,5 мм.</t>
  </si>
  <si>
    <t>Для элитных декоративных работ.</t>
  </si>
  <si>
    <t>Для элитных 
декоративных работ.</t>
  </si>
  <si>
    <t>Средняя фактура 
до 1 мм.</t>
  </si>
  <si>
    <r>
      <t xml:space="preserve">Краска декоративная </t>
    </r>
    <r>
      <rPr>
        <b/>
        <sz val="12"/>
        <rFont val="Arial"/>
        <family val="2"/>
      </rPr>
      <t>СТАРАЯ СТЕНА</t>
    </r>
  </si>
  <si>
    <r>
      <t>Краска текстурная</t>
    </r>
    <r>
      <rPr>
        <b/>
        <sz val="12"/>
        <rFont val="Arial"/>
        <family val="2"/>
      </rPr>
      <t xml:space="preserve"> ПЕСКИ</t>
    </r>
  </si>
  <si>
    <r>
      <t>Краска текстурная</t>
    </r>
    <r>
      <rPr>
        <b/>
        <sz val="12"/>
        <rFont val="Arial"/>
        <family val="2"/>
      </rPr>
      <t xml:space="preserve"> ШУБА</t>
    </r>
  </si>
  <si>
    <r>
      <t xml:space="preserve">Краска текстурная
</t>
    </r>
    <r>
      <rPr>
        <b/>
        <sz val="12"/>
        <rFont val="Arial"/>
        <family val="2"/>
      </rPr>
      <t>МОЗАИКА</t>
    </r>
  </si>
  <si>
    <r>
      <t xml:space="preserve">Краска текстурная 
</t>
    </r>
    <r>
      <rPr>
        <b/>
        <sz val="12"/>
        <rFont val="Arial"/>
        <family val="2"/>
      </rPr>
      <t>ШАГРЕНЬ-ФАСАД</t>
    </r>
  </si>
  <si>
    <r>
      <t xml:space="preserve">Краска текстурная 
</t>
    </r>
    <r>
      <rPr>
        <b/>
        <sz val="12"/>
        <rFont val="Arial"/>
        <family val="2"/>
      </rPr>
      <t>ШАГРЕНЬ</t>
    </r>
  </si>
  <si>
    <t>Акриловый.
Термостойкий.
Долговечный</t>
  </si>
  <si>
    <t>Разноцветная</t>
  </si>
  <si>
    <t>Акриловая.
Термостойкая.
Атмосферостойкая.
Долговечная.</t>
  </si>
  <si>
    <t>I. ИНТЕРЬЕРНЫЕ КРАСКИ</t>
  </si>
  <si>
    <t>II. ФАСАДНЫЕ КРАСКИ И ГРУНТОВКИ</t>
  </si>
  <si>
    <t>III. ДЕКОРАТИВНЫЕ ТЕКСТУРНЫЕ КРАСКИ</t>
  </si>
  <si>
    <r>
      <t xml:space="preserve">Краска-эмаль
</t>
    </r>
    <r>
      <rPr>
        <b/>
        <sz val="12"/>
        <rFont val="Arial"/>
        <family val="2"/>
      </rPr>
      <t>SINTEPOL-РМF-40
для бетонных полов</t>
    </r>
  </si>
  <si>
    <r>
      <t xml:space="preserve">Краска-эмаль
</t>
    </r>
    <r>
      <rPr>
        <b/>
        <sz val="12"/>
        <rFont val="Arial"/>
        <family val="2"/>
      </rPr>
      <t>SINTEPOL- 40</t>
    </r>
  </si>
  <si>
    <t>Для усиленной защиты бетонных 
полов от истирания ЛКС.</t>
  </si>
  <si>
    <t>Эластичный.
Износостойкий.
Экологичный.</t>
  </si>
  <si>
    <r>
      <t xml:space="preserve">Лак
</t>
    </r>
    <r>
      <rPr>
        <b/>
        <sz val="12"/>
        <rFont val="Arial"/>
        <family val="2"/>
      </rPr>
      <t>БЕТОН-ЭКСТРА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для бетонных полов</t>
    </r>
  </si>
  <si>
    <t>Уретан-акриловая.
Эластичная.
Износостойкая.
Экологичная.</t>
  </si>
  <si>
    <t>Для бетонных 
полов  с повышенной нагрузкой.</t>
  </si>
  <si>
    <t>V. КРАСКИ, ЛАКИ, ГРУНТЫ ДЛЯ БЕТОННЫХ ПОЛОВ</t>
  </si>
  <si>
    <t>черный, кирпичный.</t>
  </si>
  <si>
    <r>
      <t xml:space="preserve">Краска 
</t>
    </r>
    <r>
      <rPr>
        <b/>
        <sz val="12"/>
        <rFont val="Arial"/>
        <family val="2"/>
      </rPr>
      <t xml:space="preserve">SINTEPOL-СИЛАТ </t>
    </r>
    <r>
      <rPr>
        <sz val="12"/>
        <rFont val="Arial"/>
        <family val="2"/>
      </rPr>
      <t>силикатно-латексная</t>
    </r>
  </si>
  <si>
    <t>Для фасадных 
ответственных работ,исторических и новых фасадов.</t>
  </si>
  <si>
    <t>Для защиты цокольных участков зданий, сырых и мокнущих стен.</t>
  </si>
  <si>
    <t>Акриловая.Водо-непроницаемая.
Паропроницаемая.</t>
  </si>
  <si>
    <t>Акриловый.Водо-стойкий.Паро-проницаемый.</t>
  </si>
  <si>
    <t>Для антикоррозионной 
защиты и окраски
ржавых
поверхностей.</t>
  </si>
  <si>
    <t>повышенная прочность</t>
  </si>
  <si>
    <t>Высокая прочность</t>
  </si>
  <si>
    <t>Водостойкий. Износостойкий.    Без запаха.</t>
  </si>
  <si>
    <t>Водостойкий.Паро-проницаемый.</t>
  </si>
  <si>
    <t>IV. КРАСКИ И АНТИКОРРОЗИОННЫЕ ЛАКИ ПО МЕТАЛЛУ</t>
  </si>
  <si>
    <r>
      <t xml:space="preserve">Краска-эмаль
</t>
    </r>
    <r>
      <rPr>
        <b/>
        <sz val="12"/>
        <rFont val="Arial"/>
        <family val="2"/>
      </rPr>
      <t>SINTEPOL РМ-40
по металлу</t>
    </r>
  </si>
  <si>
    <t>Песчаные "узоры" Мелкозернистая фактура до 0,6 мм.</t>
  </si>
  <si>
    <t>Мелкозернистая фактура до 0,6 мм.</t>
  </si>
  <si>
    <t>Для внутренних работ.Скрывает мелкие трещины.</t>
  </si>
  <si>
    <t>Микро-фактура. Акриловая.
Влагостойкая.</t>
  </si>
  <si>
    <t>Для элитных декоративных работ. Лессирующая. (полу-прозрачная.)</t>
  </si>
  <si>
    <t>Средняя прочность</t>
  </si>
  <si>
    <t xml:space="preserve">Акриловая, водонепроницаемаяэластичная </t>
  </si>
  <si>
    <t>Для теплоизоляции тепловых сетей, труб теплотрасс, крыш, фасадов.</t>
  </si>
  <si>
    <t>Для глубокой гидроизоляции цементной смеси. Усиливает водостойкость  бетона.Для гидроизоляции, подвальных и сырых помещений.</t>
  </si>
  <si>
    <t>Для гидроизоляции полов в ванных комнатах, санузлах, подвальных и сырых помещениях.</t>
  </si>
  <si>
    <r>
      <t xml:space="preserve">Краска-эмаль </t>
    </r>
    <r>
      <rPr>
        <b/>
        <sz val="12"/>
        <rFont val="Arial"/>
        <family val="2"/>
      </rPr>
      <t>SINTEPOL-PMF-80
для бетонных полов "нескользящая"</t>
    </r>
  </si>
  <si>
    <t>Уретан-акриловая.
Эластичная.
Износостойкая.
Экологичная.С эффектом антискольжения.</t>
  </si>
  <si>
    <t>Для бетонных 
полов, лестниц, с повышенной нагрузкой.</t>
  </si>
  <si>
    <t>Для затворения (вместо воды) выравнивающего состава.Усиливает прочность и водостойкость стяжки.</t>
  </si>
  <si>
    <r>
      <t xml:space="preserve">Краска декоративная </t>
    </r>
    <r>
      <rPr>
        <b/>
        <sz val="12"/>
        <rFont val="Arial"/>
        <family val="2"/>
      </rPr>
      <t>МИКРО-ПЕСКИ</t>
    </r>
  </si>
  <si>
    <t>Для окраски и ремонта и создания мягкой кровли</t>
  </si>
  <si>
    <t>Для окраски оцинкованного железа.</t>
  </si>
  <si>
    <t>Для окраски загрунтованных металлических поверхностей.</t>
  </si>
  <si>
    <r>
      <t xml:space="preserve">Краска-эмаль </t>
    </r>
    <r>
      <rPr>
        <b/>
        <sz val="12"/>
        <rFont val="Arial"/>
        <family val="2"/>
      </rPr>
      <t xml:space="preserve">SINTEPOL-PMF-80
для бетонных полов </t>
    </r>
    <r>
      <rPr>
        <sz val="12"/>
        <rFont val="Arial"/>
        <family val="2"/>
      </rPr>
      <t>с повышенной нагрузкой</t>
    </r>
  </si>
  <si>
    <t>Бесцетный</t>
  </si>
  <si>
    <t>Для подготовки пола  к окраске.</t>
  </si>
  <si>
    <t>Для наружных и внутренних работ по дереву. Антисепик-лак-тонировка-грунт-консервант.</t>
  </si>
  <si>
    <t xml:space="preserve">Для наружных и внутренних работ по дереву. </t>
  </si>
  <si>
    <t>Акриловый, без запаха, водостойкий. Сорханяет рисунок древесины.</t>
  </si>
  <si>
    <t>Для наружных и внутренних работ по дереву.</t>
  </si>
  <si>
    <t>Акриловая, без запаха, водостойкий. Сорханяет рельеф, текстуру и рисунок. древесины.</t>
  </si>
  <si>
    <t>Для окраски деревянных полов</t>
  </si>
  <si>
    <t>белая</t>
  </si>
  <si>
    <t>Для лакирования
 древесины.</t>
  </si>
  <si>
    <t>Акриловый.
Выявляет и усиливает цвет, текстуру и рисунок древесины. Предотвращает 
"старение" дерева.</t>
  </si>
  <si>
    <t>Бесцветный, 
полуматовый</t>
  </si>
  <si>
    <r>
      <t xml:space="preserve">Краска-эмаль </t>
    </r>
    <r>
      <rPr>
        <b/>
        <sz val="12"/>
        <rFont val="Arial"/>
        <family val="2"/>
      </rPr>
      <t>SINTEPOL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РМ-80 
по оцинковке
</t>
    </r>
  </si>
  <si>
    <r>
      <t>Грунт</t>
    </r>
    <r>
      <rPr>
        <b/>
        <sz val="12"/>
        <rFont val="Arial"/>
        <family val="2"/>
      </rPr>
      <t xml:space="preserve"> 
БЕТОН ПЛЮС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для бетонных полов</t>
    </r>
    <r>
      <rPr>
        <sz val="12"/>
        <rFont val="Arial"/>
        <family val="2"/>
      </rPr>
      <t xml:space="preserve">
</t>
    </r>
  </si>
  <si>
    <t>Для окраски кровель: шифера, черепицы, мягкой кровли.</t>
  </si>
  <si>
    <r>
      <t xml:space="preserve">Краска-эмаль
</t>
    </r>
    <r>
      <rPr>
        <b/>
        <sz val="12"/>
        <rFont val="Arial"/>
        <family val="2"/>
      </rPr>
      <t>КРОВЕЛЬНАЯ 
для шифера и черепицы</t>
    </r>
    <r>
      <rPr>
        <sz val="12"/>
        <rFont val="Arial"/>
        <family val="2"/>
      </rPr>
      <t xml:space="preserve">
</t>
    </r>
  </si>
  <si>
    <r>
      <t xml:space="preserve">Краска-эмаль
</t>
    </r>
    <r>
      <rPr>
        <b/>
        <sz val="12"/>
        <rFont val="Arial"/>
        <family val="2"/>
      </rPr>
      <t>КРОВЕЛЬНАЯ 
по оцинковке</t>
    </r>
    <r>
      <rPr>
        <sz val="12"/>
        <rFont val="Arial"/>
        <family val="2"/>
      </rPr>
      <t xml:space="preserve">
</t>
    </r>
  </si>
  <si>
    <t>Для окраски кровель из оцинкованого железа</t>
  </si>
  <si>
    <r>
      <t xml:space="preserve">Краска-эмаль
</t>
    </r>
    <r>
      <rPr>
        <b/>
        <sz val="12"/>
        <rFont val="Arial"/>
        <family val="2"/>
      </rPr>
      <t xml:space="preserve">ЖИДКАЯ КРОВЛЯ
</t>
    </r>
  </si>
  <si>
    <t>Для поверхностной гидроизоляции пористых поверхностей. Проникает в поверхность.</t>
  </si>
  <si>
    <t>Акриловый.
Водостойкий.</t>
  </si>
  <si>
    <t>Водостойкий. Прочный.  
Без запаха.</t>
  </si>
  <si>
    <r>
      <t>Для окраски металлических поверхностей. Термостойкость до 150 С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>.</t>
    </r>
  </si>
  <si>
    <t>Коричневый</t>
  </si>
  <si>
    <t>Черный</t>
  </si>
  <si>
    <t>Для защиты деревянных и стропильных конструкций от термического и биологического  (грибок, плесень) воздействия</t>
  </si>
  <si>
    <t>Акриловая.
Без запаха.
Полуматовая.
Термостойкая.</t>
  </si>
  <si>
    <t>Силикатно-акриловый.
Без запаха.
Негорючий.
Термостойкий.</t>
  </si>
  <si>
    <t>Акриловая. Паропроницаемая.
Водостойкая.
Теплоизолирующий эффект.</t>
  </si>
  <si>
    <r>
      <t xml:space="preserve">Краска-эмаль
</t>
    </r>
    <r>
      <rPr>
        <b/>
        <sz val="12"/>
        <rFont val="Arial"/>
        <family val="2"/>
      </rPr>
      <t xml:space="preserve">SINTEPOL W-40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для дерева</t>
    </r>
  </si>
  <si>
    <r>
      <t xml:space="preserve">Краска 
</t>
    </r>
    <r>
      <rPr>
        <b/>
        <sz val="12"/>
        <rFont val="Arial"/>
        <family val="2"/>
      </rPr>
      <t xml:space="preserve">SINTEPOL FACADE-W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для деревянных фасадов</t>
    </r>
  </si>
  <si>
    <t>Для деревянных фасадов.</t>
  </si>
  <si>
    <r>
      <t xml:space="preserve">Краска-эмаль 
</t>
    </r>
    <r>
      <rPr>
        <b/>
        <sz val="12"/>
        <rFont val="Arial"/>
        <family val="2"/>
      </rPr>
      <t>ЛЕССИРОВКА
(полупрозрачная)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для дерева</t>
    </r>
  </si>
  <si>
    <t>Акриловая.
Без запаха.
Водостойкий. Сорханяет рельеф древесины.</t>
  </si>
  <si>
    <t xml:space="preserve">Акриловая.
Без запаха.
Водостойкая. </t>
  </si>
  <si>
    <r>
      <t xml:space="preserve">Краска 
</t>
    </r>
    <r>
      <rPr>
        <b/>
        <sz val="12"/>
        <rFont val="Arial"/>
        <family val="2"/>
      </rPr>
      <t>SINTEPOL PMW-40
для деревянных полов</t>
    </r>
  </si>
  <si>
    <t>ЛАК-АНТИСЕПИК
"5 в 1"</t>
  </si>
  <si>
    <r>
      <rPr>
        <sz val="12"/>
        <rFont val="Arial Cyr"/>
        <family val="0"/>
      </rPr>
      <t>Лак</t>
    </r>
    <r>
      <rPr>
        <b/>
        <sz val="12"/>
        <rFont val="Arial Cyr"/>
        <family val="0"/>
      </rPr>
      <t xml:space="preserve">
АКРИЛ
по дереву</t>
    </r>
  </si>
  <si>
    <t>Бесцветная</t>
  </si>
  <si>
    <r>
      <t xml:space="preserve">ЦЕНА,
руб./кг, </t>
    </r>
    <r>
      <rPr>
        <sz val="10"/>
        <rFont val="Arial"/>
        <family val="2"/>
      </rPr>
      <t>тара 10 л</t>
    </r>
  </si>
  <si>
    <r>
      <t xml:space="preserve">ЦЕНА,
руб./кг, </t>
    </r>
    <r>
      <rPr>
        <sz val="10"/>
        <rFont val="Arial"/>
        <family val="2"/>
      </rPr>
      <t>тара 30 л</t>
    </r>
  </si>
  <si>
    <t xml:space="preserve">    VI. КРАСКИ КРОВЕЛЬНЫЕ</t>
  </si>
  <si>
    <t>VII. КРАСКИ, ГЕРМЕТИКИ ДЛЯ ГИДРОИЗОЛЯЦИИ</t>
  </si>
  <si>
    <t>VIII. ТЕРМО - КРАСКИ</t>
  </si>
  <si>
    <t>IX. КРАСКИ, АНТИСЕПТИКИ, ЛАКИ, БЕЙЦЫ ДЛЯ ДЕРЕВА</t>
  </si>
  <si>
    <t>ПРАЙС-ЛИСТ 
НА ВЫПУСКАЕМУЮ ПРОДУКЦИЮ</t>
  </si>
  <si>
    <r>
      <t xml:space="preserve">Краска-герметик
</t>
    </r>
    <r>
      <rPr>
        <b/>
        <sz val="12"/>
        <rFont val="Arial"/>
        <family val="2"/>
      </rPr>
      <t>ГЕРМИЗОЛ
для гидроизоляции</t>
    </r>
  </si>
  <si>
    <r>
      <t xml:space="preserve">Грунт 
</t>
    </r>
    <r>
      <rPr>
        <b/>
        <sz val="12"/>
        <rFont val="Arial"/>
        <family val="2"/>
      </rPr>
      <t>АКВАСТОП
для гидроизоляции</t>
    </r>
  </si>
  <si>
    <r>
      <t xml:space="preserve">Жидкая добавка в  бетон
</t>
    </r>
    <r>
      <rPr>
        <b/>
        <sz val="12"/>
        <rFont val="Arial"/>
        <family val="2"/>
      </rPr>
      <t>ГИДРО-БЕТОН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для гидроизоляции</t>
    </r>
  </si>
  <si>
    <r>
      <t xml:space="preserve">Краска 
</t>
    </r>
    <r>
      <rPr>
        <b/>
        <sz val="12"/>
        <rFont val="Arial"/>
        <family val="2"/>
      </rPr>
      <t xml:space="preserve">ТЕРМОХОЛД
для теплоизоляции </t>
    </r>
  </si>
  <si>
    <r>
      <t xml:space="preserve">Краска-эмаль
</t>
    </r>
    <r>
      <rPr>
        <b/>
        <sz val="12"/>
        <rFont val="Arial"/>
        <family val="2"/>
      </rPr>
      <t>ТЕРМОМЕТ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по металлу</t>
    </r>
  </si>
  <si>
    <r>
      <t xml:space="preserve">Грунт-отвердитель </t>
    </r>
    <r>
      <rPr>
        <b/>
        <sz val="12"/>
        <rFont val="Arial"/>
        <family val="2"/>
      </rPr>
      <t>ПОЛИМЕР-БЕТОН</t>
    </r>
  </si>
  <si>
    <r>
      <t xml:space="preserve">Лак
</t>
    </r>
    <r>
      <rPr>
        <b/>
        <sz val="12"/>
        <rFont val="Arial"/>
        <family val="2"/>
      </rPr>
      <t xml:space="preserve">АНТИКОР "4 в 1"
по ржавчине
</t>
    </r>
    <r>
      <rPr>
        <sz val="12"/>
        <rFont val="Arial"/>
        <family val="2"/>
      </rPr>
      <t>(грунт, антикор, краска, лак)</t>
    </r>
  </si>
  <si>
    <t>Для окраски ПВХ и др.кровли</t>
  </si>
  <si>
    <t>Акриловая.
Термостойкая.
Атмосферостойкая.
Долговечная.
Эластичная.</t>
  </si>
  <si>
    <t>Супербелая</t>
  </si>
  <si>
    <r>
      <t xml:space="preserve">Краска-эмаль
</t>
    </r>
    <r>
      <rPr>
        <b/>
        <sz val="12"/>
        <rFont val="Arial"/>
        <family val="2"/>
      </rPr>
      <t xml:space="preserve">КРОВЕЛЬНАЯ ПРЕМИУМ для мембранных кровель (индивидуальный подбор свойств)
</t>
    </r>
  </si>
  <si>
    <r>
      <t xml:space="preserve">Лак 
</t>
    </r>
    <r>
      <rPr>
        <b/>
        <sz val="11"/>
        <rFont val="Arial"/>
        <family val="2"/>
      </rPr>
      <t xml:space="preserve">БИОТЕРМАЛ
для термо-био защиты деревянных и стропильных конструкций </t>
    </r>
  </si>
  <si>
    <t>Цены указаны с учетом НДС 20 %, на 01.02.2019 г. Тара включена в стоимость (фасовка по 30 кг).
Промышленная колеровка по каталогам: RAL, SINTEPOL и другим.</t>
  </si>
  <si>
    <t>Tel: 8 (812) 966-33-01.  8 (812) 461-21-88, e-mail: kraski@sintepol.com
WWW.SINTEPOL.COM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</si>
</sst>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 Cyr"/>
      <family val="0"/>
    </font>
    <font>
      <sz val="8"/>
      <name val="Arial Cyr"/>
      <family val="0"/>
    </font>
    <font>
      <sz val="16"/>
      <name val="Arial Black"/>
      <family val="2"/>
    </font>
    <font>
      <sz val="14"/>
      <name val="Arial Black"/>
      <family val="2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b/>
      <sz val="14"/>
      <name val="Arial Black"/>
      <family val="2"/>
    </font>
    <font>
      <sz val="9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70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58"/>
  <sheetViews>
    <sheetView tabSelected="1" view="pageBreakPreview" zoomScaleSheetLayoutView="100" zoomScalePageLayoutView="0" workbookViewId="0" topLeftCell="A145">
      <selection activeCell="A158" sqref="A158:H158"/>
    </sheetView>
  </sheetViews>
  <sheetFormatPr defaultColWidth="9.00390625" defaultRowHeight="12.75"/>
  <cols>
    <col min="1" max="1" width="1.00390625" style="0" customWidth="1"/>
    <col min="2" max="2" width="3.75390625" style="0" customWidth="1"/>
    <col min="3" max="3" width="26.125" style="0" customWidth="1"/>
    <col min="4" max="4" width="17.625" style="0" customWidth="1"/>
    <col min="5" max="5" width="18.25390625" style="0" customWidth="1"/>
    <col min="6" max="6" width="17.625" style="0" customWidth="1"/>
    <col min="7" max="7" width="10.125" style="0" customWidth="1"/>
    <col min="8" max="8" width="9.625" style="0" customWidth="1"/>
  </cols>
  <sheetData>
    <row r="1" spans="1:8" ht="23.25" customHeight="1">
      <c r="A1" s="27" t="s">
        <v>15</v>
      </c>
      <c r="B1" s="27"/>
      <c r="C1" s="27"/>
      <c r="D1" s="27"/>
      <c r="E1" s="27"/>
      <c r="F1" s="27"/>
      <c r="G1" s="27"/>
      <c r="H1" s="27"/>
    </row>
    <row r="2" spans="1:8" ht="22.5">
      <c r="A2" s="28" t="s">
        <v>13</v>
      </c>
      <c r="B2" s="29"/>
      <c r="C2" s="29"/>
      <c r="D2" s="29"/>
      <c r="E2" s="29"/>
      <c r="F2" s="29"/>
      <c r="G2" s="29"/>
      <c r="H2" s="29"/>
    </row>
    <row r="3" spans="1:8" ht="15" customHeight="1">
      <c r="A3" s="30" t="s">
        <v>14</v>
      </c>
      <c r="B3" s="30"/>
      <c r="C3" s="30"/>
      <c r="D3" s="30"/>
      <c r="E3" s="30"/>
      <c r="F3" s="30"/>
      <c r="G3" s="30"/>
      <c r="H3" s="30"/>
    </row>
    <row r="4" spans="1:7" ht="16.5" customHeight="1">
      <c r="A4" s="26"/>
      <c r="B4" s="26"/>
      <c r="C4" s="26"/>
      <c r="D4" s="26"/>
      <c r="E4" s="26"/>
      <c r="F4" s="26"/>
      <c r="G4" s="26"/>
    </row>
    <row r="5" spans="1:8" ht="39" customHeight="1">
      <c r="A5" s="33" t="s">
        <v>141</v>
      </c>
      <c r="B5" s="33"/>
      <c r="C5" s="33"/>
      <c r="D5" s="33"/>
      <c r="E5" s="33"/>
      <c r="F5" s="33"/>
      <c r="G5" s="33"/>
      <c r="H5" s="33"/>
    </row>
    <row r="6" spans="1:7" ht="15" customHeight="1">
      <c r="A6" s="26"/>
      <c r="B6" s="26"/>
      <c r="C6" s="26"/>
      <c r="D6" s="26"/>
      <c r="E6" s="26"/>
      <c r="F6" s="26"/>
      <c r="G6" s="26"/>
    </row>
    <row r="7" spans="2:8" ht="31.5" customHeight="1">
      <c r="B7" s="24" t="s">
        <v>0</v>
      </c>
      <c r="C7" s="24" t="s">
        <v>1</v>
      </c>
      <c r="D7" s="24" t="s">
        <v>17</v>
      </c>
      <c r="E7" s="24" t="s">
        <v>2</v>
      </c>
      <c r="F7" s="24" t="s">
        <v>23</v>
      </c>
      <c r="G7" s="24" t="s">
        <v>136</v>
      </c>
      <c r="H7" s="24" t="s">
        <v>135</v>
      </c>
    </row>
    <row r="8" spans="2:8" ht="19.5" customHeight="1">
      <c r="B8" s="24"/>
      <c r="C8" s="24"/>
      <c r="D8" s="24"/>
      <c r="E8" s="24"/>
      <c r="F8" s="24"/>
      <c r="G8" s="24"/>
      <c r="H8" s="24"/>
    </row>
    <row r="9" spans="2:8" ht="19.5" customHeight="1">
      <c r="B9" s="20" t="s">
        <v>53</v>
      </c>
      <c r="C9" s="21"/>
      <c r="D9" s="21"/>
      <c r="E9" s="21"/>
      <c r="F9" s="21"/>
      <c r="G9" s="21"/>
      <c r="H9" s="22"/>
    </row>
    <row r="10" spans="2:8" ht="21.75" customHeight="1">
      <c r="B10" s="14">
        <v>1</v>
      </c>
      <c r="C10" s="23" t="s">
        <v>34</v>
      </c>
      <c r="D10" s="18" t="s">
        <v>19</v>
      </c>
      <c r="E10" s="18" t="s">
        <v>4</v>
      </c>
      <c r="F10" s="8" t="s">
        <v>3</v>
      </c>
      <c r="G10" s="12">
        <f>48*100/118+(48*100/118)*20%</f>
        <v>48.813559322033896</v>
      </c>
      <c r="H10" s="13">
        <f aca="true" t="shared" si="0" ref="H10:H23">G10+10</f>
        <v>58.813559322033896</v>
      </c>
    </row>
    <row r="11" spans="2:8" ht="27.75" customHeight="1">
      <c r="B11" s="14"/>
      <c r="C11" s="23"/>
      <c r="D11" s="18"/>
      <c r="E11" s="18"/>
      <c r="F11" s="9" t="s">
        <v>24</v>
      </c>
      <c r="G11" s="12">
        <f>54*100/118+(54*100/118)*20%</f>
        <v>54.91525423728814</v>
      </c>
      <c r="H11" s="13">
        <f t="shared" si="0"/>
        <v>64.91525423728814</v>
      </c>
    </row>
    <row r="12" spans="2:8" ht="22.5" customHeight="1">
      <c r="B12" s="14">
        <v>2</v>
      </c>
      <c r="C12" s="23" t="s">
        <v>33</v>
      </c>
      <c r="D12" s="18" t="s">
        <v>19</v>
      </c>
      <c r="E12" s="18" t="s">
        <v>27</v>
      </c>
      <c r="F12" s="8" t="s">
        <v>3</v>
      </c>
      <c r="G12" s="12">
        <f>60*100/118+(60*100/118)*20%</f>
        <v>61.016949152542374</v>
      </c>
      <c r="H12" s="13">
        <f t="shared" si="0"/>
        <v>71.01694915254237</v>
      </c>
    </row>
    <row r="13" spans="2:8" ht="27" customHeight="1">
      <c r="B13" s="14"/>
      <c r="C13" s="23"/>
      <c r="D13" s="18"/>
      <c r="E13" s="18"/>
      <c r="F13" s="9" t="s">
        <v>24</v>
      </c>
      <c r="G13" s="12">
        <f>66*100/118+(66*100/118)*20%</f>
        <v>67.11864406779661</v>
      </c>
      <c r="H13" s="13">
        <f t="shared" si="0"/>
        <v>77.11864406779661</v>
      </c>
    </row>
    <row r="14" spans="2:8" ht="24" customHeight="1">
      <c r="B14" s="14"/>
      <c r="C14" s="23"/>
      <c r="D14" s="18"/>
      <c r="E14" s="18"/>
      <c r="F14" s="9" t="s">
        <v>25</v>
      </c>
      <c r="G14" s="12">
        <f>80*100/118+(80*100/118)*20%</f>
        <v>81.35593220338984</v>
      </c>
      <c r="H14" s="13">
        <f t="shared" si="0"/>
        <v>91.35593220338984</v>
      </c>
    </row>
    <row r="15" spans="2:8" ht="18" customHeight="1">
      <c r="B15" s="14">
        <v>3</v>
      </c>
      <c r="C15" s="23" t="s">
        <v>32</v>
      </c>
      <c r="D15" s="18" t="s">
        <v>20</v>
      </c>
      <c r="E15" s="18" t="s">
        <v>5</v>
      </c>
      <c r="F15" s="8" t="s">
        <v>3</v>
      </c>
      <c r="G15" s="12">
        <f>71*100/118+(71*100/118)*20%</f>
        <v>72.20338983050848</v>
      </c>
      <c r="H15" s="13">
        <f t="shared" si="0"/>
        <v>82.20338983050848</v>
      </c>
    </row>
    <row r="16" spans="2:8" ht="27" customHeight="1">
      <c r="B16" s="14"/>
      <c r="C16" s="23"/>
      <c r="D16" s="18"/>
      <c r="E16" s="18"/>
      <c r="F16" s="9" t="s">
        <v>24</v>
      </c>
      <c r="G16" s="12">
        <f>77*100/118+(77*100/118)*20%</f>
        <v>78.30508474576271</v>
      </c>
      <c r="H16" s="13">
        <f t="shared" si="0"/>
        <v>88.30508474576271</v>
      </c>
    </row>
    <row r="17" spans="2:8" ht="27" customHeight="1">
      <c r="B17" s="14"/>
      <c r="C17" s="23"/>
      <c r="D17" s="18"/>
      <c r="E17" s="18"/>
      <c r="F17" s="9" t="s">
        <v>25</v>
      </c>
      <c r="G17" s="12">
        <f>91*100/118+(91*100/118)*20%</f>
        <v>92.54237288135593</v>
      </c>
      <c r="H17" s="13">
        <f t="shared" si="0"/>
        <v>102.54237288135593</v>
      </c>
    </row>
    <row r="18" spans="2:8" ht="25.5" customHeight="1">
      <c r="B18" s="14"/>
      <c r="C18" s="23"/>
      <c r="D18" s="18"/>
      <c r="E18" s="18"/>
      <c r="F18" s="9" t="s">
        <v>26</v>
      </c>
      <c r="G18" s="12">
        <f>114*100/118+(114*100/118)*20%</f>
        <v>115.9322033898305</v>
      </c>
      <c r="H18" s="13">
        <f t="shared" si="0"/>
        <v>125.9322033898305</v>
      </c>
    </row>
    <row r="19" spans="2:8" ht="20.25" customHeight="1">
      <c r="B19" s="14">
        <v>4</v>
      </c>
      <c r="C19" s="23" t="s">
        <v>57</v>
      </c>
      <c r="D19" s="18" t="s">
        <v>20</v>
      </c>
      <c r="E19" s="18" t="s">
        <v>28</v>
      </c>
      <c r="F19" s="8" t="s">
        <v>3</v>
      </c>
      <c r="G19" s="12">
        <f>149*100/118+(149*100/118)*20%</f>
        <v>151.52542372881356</v>
      </c>
      <c r="H19" s="13">
        <f t="shared" si="0"/>
        <v>161.52542372881356</v>
      </c>
    </row>
    <row r="20" spans="2:8" ht="27.75" customHeight="1">
      <c r="B20" s="14"/>
      <c r="C20" s="23"/>
      <c r="D20" s="18"/>
      <c r="E20" s="18"/>
      <c r="F20" s="9" t="s">
        <v>24</v>
      </c>
      <c r="G20" s="12">
        <f>157*100/118+(157*100/118)*20%</f>
        <v>159.66101694915255</v>
      </c>
      <c r="H20" s="13">
        <f t="shared" si="0"/>
        <v>169.66101694915255</v>
      </c>
    </row>
    <row r="21" spans="2:8" ht="25.5" customHeight="1">
      <c r="B21" s="14"/>
      <c r="C21" s="23"/>
      <c r="D21" s="18"/>
      <c r="E21" s="18"/>
      <c r="F21" s="9" t="s">
        <v>25</v>
      </c>
      <c r="G21" s="12">
        <f>171*100/118+(171*100/118)*20%</f>
        <v>173.89830508474577</v>
      </c>
      <c r="H21" s="13">
        <f t="shared" si="0"/>
        <v>183.89830508474577</v>
      </c>
    </row>
    <row r="22" spans="2:8" ht="26.25" customHeight="1">
      <c r="B22" s="14"/>
      <c r="C22" s="25"/>
      <c r="D22" s="18"/>
      <c r="E22" s="18"/>
      <c r="F22" s="9" t="s">
        <v>26</v>
      </c>
      <c r="G22" s="12">
        <f>194*100/118+(194*100/118)*20%</f>
        <v>197.28813559322032</v>
      </c>
      <c r="H22" s="13">
        <f t="shared" si="0"/>
        <v>207.28813559322032</v>
      </c>
    </row>
    <row r="23" spans="2:8" ht="28.5" customHeight="1">
      <c r="B23" s="4">
        <v>5</v>
      </c>
      <c r="C23" s="3" t="s">
        <v>9</v>
      </c>
      <c r="D23" s="2" t="s">
        <v>10</v>
      </c>
      <c r="E23" s="2" t="s">
        <v>11</v>
      </c>
      <c r="F23" s="10" t="s">
        <v>134</v>
      </c>
      <c r="G23" s="12">
        <f>49*100/118+(49*100/118)*20%</f>
        <v>49.83050847457627</v>
      </c>
      <c r="H23" s="13">
        <f t="shared" si="0"/>
        <v>59.83050847457627</v>
      </c>
    </row>
    <row r="24" spans="2:8" ht="21" customHeight="1">
      <c r="B24" s="20" t="s">
        <v>54</v>
      </c>
      <c r="C24" s="21"/>
      <c r="D24" s="21"/>
      <c r="E24" s="21"/>
      <c r="F24" s="21"/>
      <c r="G24" s="21"/>
      <c r="H24" s="22"/>
    </row>
    <row r="25" spans="2:8" ht="18.75" customHeight="1">
      <c r="B25" s="14">
        <v>6</v>
      </c>
      <c r="C25" s="23" t="s">
        <v>18</v>
      </c>
      <c r="D25" s="18" t="s">
        <v>66</v>
      </c>
      <c r="E25" s="18" t="s">
        <v>6</v>
      </c>
      <c r="F25" s="8" t="s">
        <v>3</v>
      </c>
      <c r="G25" s="12">
        <f>99*100/118+(99*100/118)*20%</f>
        <v>100.6779661016949</v>
      </c>
      <c r="H25" s="13">
        <f>G25+10</f>
        <v>110.6779661016949</v>
      </c>
    </row>
    <row r="26" spans="2:8" ht="28.5" customHeight="1">
      <c r="B26" s="14"/>
      <c r="C26" s="23"/>
      <c r="D26" s="18"/>
      <c r="E26" s="18"/>
      <c r="F26" s="9" t="s">
        <v>24</v>
      </c>
      <c r="G26" s="12">
        <f>105*100/118+(105*100/118)*20%</f>
        <v>106.77966101694916</v>
      </c>
      <c r="H26" s="13">
        <f>G26+10</f>
        <v>116.77966101694916</v>
      </c>
    </row>
    <row r="27" spans="2:8" ht="27" customHeight="1">
      <c r="B27" s="14"/>
      <c r="C27" s="23"/>
      <c r="D27" s="18"/>
      <c r="E27" s="18"/>
      <c r="F27" s="9" t="s">
        <v>25</v>
      </c>
      <c r="G27" s="12">
        <f>120*100/118+(120*100/118)*20%</f>
        <v>122.03389830508475</v>
      </c>
      <c r="H27" s="13">
        <f>G27+10</f>
        <v>132.03389830508473</v>
      </c>
    </row>
    <row r="28" spans="2:8" ht="28.5" customHeight="1">
      <c r="B28" s="14"/>
      <c r="C28" s="25"/>
      <c r="D28" s="14"/>
      <c r="E28" s="14"/>
      <c r="F28" s="9" t="s">
        <v>26</v>
      </c>
      <c r="G28" s="12">
        <f>144*100/118+(144*100/118)*20%</f>
        <v>146.4406779661017</v>
      </c>
      <c r="H28" s="13">
        <f>G28+10</f>
        <v>156.4406779661017</v>
      </c>
    </row>
    <row r="29" spans="2:8" ht="19.5" customHeight="1">
      <c r="B29" s="14">
        <v>7</v>
      </c>
      <c r="C29" s="23" t="s">
        <v>29</v>
      </c>
      <c r="D29" s="18"/>
      <c r="E29" s="18" t="s">
        <v>6</v>
      </c>
      <c r="F29" s="8" t="s">
        <v>3</v>
      </c>
      <c r="G29" s="12">
        <f>109*100/118+(109*100/118)*20%</f>
        <v>110.84745762711864</v>
      </c>
      <c r="H29" s="13">
        <f>G29+10</f>
        <v>120.84745762711864</v>
      </c>
    </row>
    <row r="30" spans="2:8" ht="27.75" customHeight="1">
      <c r="B30" s="14"/>
      <c r="C30" s="23"/>
      <c r="D30" s="18"/>
      <c r="E30" s="18"/>
      <c r="F30" s="9" t="s">
        <v>24</v>
      </c>
      <c r="G30" s="12">
        <f>116*100/118+(116*100/118)*20%</f>
        <v>117.96610169491525</v>
      </c>
      <c r="H30" s="13">
        <f aca="true" t="shared" si="1" ref="H30:H93">G30+10</f>
        <v>127.96610169491525</v>
      </c>
    </row>
    <row r="31" spans="2:8" ht="27" customHeight="1">
      <c r="B31" s="14"/>
      <c r="C31" s="23"/>
      <c r="D31" s="18"/>
      <c r="E31" s="18"/>
      <c r="F31" s="9" t="s">
        <v>25</v>
      </c>
      <c r="G31" s="12">
        <f>129*100/118+(129*100/118)*20%</f>
        <v>131.1864406779661</v>
      </c>
      <c r="H31" s="13">
        <f t="shared" si="1"/>
        <v>141.1864406779661</v>
      </c>
    </row>
    <row r="32" spans="2:8" ht="27.75" customHeight="1">
      <c r="B32" s="14"/>
      <c r="C32" s="25"/>
      <c r="D32" s="14"/>
      <c r="E32" s="14"/>
      <c r="F32" s="9" t="s">
        <v>26</v>
      </c>
      <c r="G32" s="12">
        <f>154*100/118+(154*100/118)*20%</f>
        <v>156.61016949152543</v>
      </c>
      <c r="H32" s="13">
        <f t="shared" si="1"/>
        <v>166.61016949152543</v>
      </c>
    </row>
    <row r="33" spans="2:8" ht="23.25" customHeight="1">
      <c r="B33" s="14">
        <v>8</v>
      </c>
      <c r="C33" s="23" t="s">
        <v>65</v>
      </c>
      <c r="D33" s="18" t="s">
        <v>30</v>
      </c>
      <c r="E33" s="18" t="s">
        <v>6</v>
      </c>
      <c r="F33" s="8" t="s">
        <v>3</v>
      </c>
      <c r="G33" s="12">
        <f>99*100/118+(99*100/118)*20%</f>
        <v>100.6779661016949</v>
      </c>
      <c r="H33" s="13">
        <f t="shared" si="1"/>
        <v>110.6779661016949</v>
      </c>
    </row>
    <row r="34" spans="2:8" ht="26.25" customHeight="1">
      <c r="B34" s="14"/>
      <c r="C34" s="23"/>
      <c r="D34" s="18"/>
      <c r="E34" s="18"/>
      <c r="F34" s="9" t="s">
        <v>24</v>
      </c>
      <c r="G34" s="12">
        <f>106*100/118+(106*100/118)*20%</f>
        <v>107.79661016949153</v>
      </c>
      <c r="H34" s="13">
        <f t="shared" si="1"/>
        <v>117.79661016949153</v>
      </c>
    </row>
    <row r="35" spans="2:8" ht="29.25" customHeight="1">
      <c r="B35" s="14"/>
      <c r="C35" s="23"/>
      <c r="D35" s="18"/>
      <c r="E35" s="18"/>
      <c r="F35" s="9" t="s">
        <v>25</v>
      </c>
      <c r="G35" s="12">
        <f>119*100/118+(119*100/118)*20%</f>
        <v>121.01694915254237</v>
      </c>
      <c r="H35" s="13">
        <f t="shared" si="1"/>
        <v>131.01694915254237</v>
      </c>
    </row>
    <row r="36" spans="2:8" ht="28.5" customHeight="1">
      <c r="B36" s="14"/>
      <c r="C36" s="25"/>
      <c r="D36" s="14"/>
      <c r="E36" s="14"/>
      <c r="F36" s="9" t="s">
        <v>26</v>
      </c>
      <c r="G36" s="12">
        <f>144*100/118+(144*100/118)*20%</f>
        <v>146.4406779661017</v>
      </c>
      <c r="H36" s="13">
        <f t="shared" si="1"/>
        <v>156.4406779661017</v>
      </c>
    </row>
    <row r="37" spans="2:8" ht="24.75" customHeight="1">
      <c r="B37" s="14">
        <v>9</v>
      </c>
      <c r="C37" s="23" t="s">
        <v>31</v>
      </c>
      <c r="D37" s="18" t="s">
        <v>67</v>
      </c>
      <c r="E37" s="18" t="s">
        <v>68</v>
      </c>
      <c r="F37" s="8" t="s">
        <v>3</v>
      </c>
      <c r="G37" s="12">
        <f>139*100/118+(139*100/118)*20%</f>
        <v>141.35593220338984</v>
      </c>
      <c r="H37" s="13">
        <f t="shared" si="1"/>
        <v>151.35593220338984</v>
      </c>
    </row>
    <row r="38" spans="2:8" ht="27.75" customHeight="1">
      <c r="B38" s="14"/>
      <c r="C38" s="23"/>
      <c r="D38" s="18"/>
      <c r="E38" s="18"/>
      <c r="F38" s="9" t="s">
        <v>24</v>
      </c>
      <c r="G38" s="12">
        <f>147*100/118+(147*100/118)*20%</f>
        <v>149.49152542372883</v>
      </c>
      <c r="H38" s="13">
        <f t="shared" si="1"/>
        <v>159.49152542372883</v>
      </c>
    </row>
    <row r="39" spans="2:8" ht="29.25" customHeight="1">
      <c r="B39" s="14"/>
      <c r="C39" s="23"/>
      <c r="D39" s="18"/>
      <c r="E39" s="18"/>
      <c r="F39" s="9" t="s">
        <v>25</v>
      </c>
      <c r="G39" s="12">
        <f>160*100/118+(160*100/118)*20%</f>
        <v>162.71186440677968</v>
      </c>
      <c r="H39" s="13">
        <f t="shared" si="1"/>
        <v>172.71186440677968</v>
      </c>
    </row>
    <row r="40" spans="2:8" ht="25.5" customHeight="1">
      <c r="B40" s="14"/>
      <c r="C40" s="25"/>
      <c r="D40" s="14"/>
      <c r="E40" s="14"/>
      <c r="F40" s="9" t="s">
        <v>26</v>
      </c>
      <c r="G40" s="12">
        <f>184*100/118+(184*100/118)*20%</f>
        <v>187.1186440677966</v>
      </c>
      <c r="H40" s="13">
        <f t="shared" si="1"/>
        <v>197.1186440677966</v>
      </c>
    </row>
    <row r="41" spans="2:8" ht="49.5" customHeight="1">
      <c r="B41" s="4">
        <v>10</v>
      </c>
      <c r="C41" s="3" t="s">
        <v>35</v>
      </c>
      <c r="D41" s="2" t="s">
        <v>37</v>
      </c>
      <c r="E41" s="2" t="s">
        <v>69</v>
      </c>
      <c r="F41" s="9" t="s">
        <v>36</v>
      </c>
      <c r="G41" s="12">
        <f>69*100/118+(69*100/118)*20%</f>
        <v>70.16949152542374</v>
      </c>
      <c r="H41" s="13">
        <f t="shared" si="1"/>
        <v>80.16949152542374</v>
      </c>
    </row>
    <row r="42" spans="2:8" ht="30" customHeight="1">
      <c r="B42" s="20" t="s">
        <v>55</v>
      </c>
      <c r="C42" s="21"/>
      <c r="D42" s="21"/>
      <c r="E42" s="21"/>
      <c r="F42" s="21"/>
      <c r="G42" s="21"/>
      <c r="H42" s="22"/>
    </row>
    <row r="43" spans="2:8" ht="21" customHeight="1">
      <c r="B43" s="14">
        <v>11</v>
      </c>
      <c r="C43" s="23" t="s">
        <v>49</v>
      </c>
      <c r="D43" s="18" t="s">
        <v>7</v>
      </c>
      <c r="E43" s="18" t="s">
        <v>39</v>
      </c>
      <c r="F43" s="8" t="s">
        <v>3</v>
      </c>
      <c r="G43" s="12">
        <f>55*100/118+(55*100/118)*20%</f>
        <v>55.93220338983051</v>
      </c>
      <c r="H43" s="13">
        <f t="shared" si="1"/>
        <v>65.9322033898305</v>
      </c>
    </row>
    <row r="44" spans="2:8" ht="25.5" customHeight="1">
      <c r="B44" s="14"/>
      <c r="C44" s="23"/>
      <c r="D44" s="18"/>
      <c r="E44" s="18"/>
      <c r="F44" s="9" t="s">
        <v>24</v>
      </c>
      <c r="G44" s="12">
        <f>62*100/118+(62*100/118)*20%</f>
        <v>63.050847457627114</v>
      </c>
      <c r="H44" s="13">
        <f t="shared" si="1"/>
        <v>73.05084745762711</v>
      </c>
    </row>
    <row r="45" spans="2:8" ht="25.5" customHeight="1">
      <c r="B45" s="14"/>
      <c r="C45" s="23"/>
      <c r="D45" s="18"/>
      <c r="E45" s="18"/>
      <c r="F45" s="9" t="s">
        <v>25</v>
      </c>
      <c r="G45" s="12">
        <f>75*100/118+(75*100/118)*20%</f>
        <v>76.27118644067797</v>
      </c>
      <c r="H45" s="13">
        <f t="shared" si="1"/>
        <v>86.27118644067797</v>
      </c>
    </row>
    <row r="46" spans="2:8" ht="25.5" customHeight="1">
      <c r="B46" s="14"/>
      <c r="C46" s="25"/>
      <c r="D46" s="14"/>
      <c r="E46" s="14"/>
      <c r="F46" s="9" t="s">
        <v>26</v>
      </c>
      <c r="G46" s="12">
        <f>100*100/118+(100*100/118)*20%</f>
        <v>101.69491525423729</v>
      </c>
      <c r="H46" s="13">
        <f t="shared" si="1"/>
        <v>111.69491525423729</v>
      </c>
    </row>
    <row r="47" spans="2:8" ht="24" customHeight="1">
      <c r="B47" s="14">
        <v>12</v>
      </c>
      <c r="C47" s="23" t="s">
        <v>48</v>
      </c>
      <c r="D47" s="18" t="s">
        <v>38</v>
      </c>
      <c r="E47" s="18" t="s">
        <v>40</v>
      </c>
      <c r="F47" s="8" t="s">
        <v>3</v>
      </c>
      <c r="G47" s="12">
        <f>75*100/118+(75*100/118)*20%</f>
        <v>76.27118644067797</v>
      </c>
      <c r="H47" s="13">
        <f t="shared" si="1"/>
        <v>86.27118644067797</v>
      </c>
    </row>
    <row r="48" spans="2:8" ht="25.5" customHeight="1">
      <c r="B48" s="14"/>
      <c r="C48" s="23"/>
      <c r="D48" s="18"/>
      <c r="E48" s="18"/>
      <c r="F48" s="9" t="s">
        <v>24</v>
      </c>
      <c r="G48" s="12">
        <f>82*100/118+(82*100/118)*20%</f>
        <v>83.38983050847457</v>
      </c>
      <c r="H48" s="13">
        <f t="shared" si="1"/>
        <v>93.38983050847457</v>
      </c>
    </row>
    <row r="49" spans="2:8" ht="28.5" customHeight="1">
      <c r="B49" s="14"/>
      <c r="C49" s="23"/>
      <c r="D49" s="18"/>
      <c r="E49" s="18"/>
      <c r="F49" s="9" t="s">
        <v>25</v>
      </c>
      <c r="G49" s="12">
        <f>95*100/118+(95*100/118)*20%</f>
        <v>96.61016949152543</v>
      </c>
      <c r="H49" s="13">
        <f t="shared" si="1"/>
        <v>106.61016949152543</v>
      </c>
    </row>
    <row r="50" spans="2:8" ht="27.75" customHeight="1">
      <c r="B50" s="14"/>
      <c r="C50" s="25"/>
      <c r="D50" s="14"/>
      <c r="E50" s="14"/>
      <c r="F50" s="9" t="s">
        <v>26</v>
      </c>
      <c r="G50" s="12">
        <f>120*100/118+(120*100/118)*20%</f>
        <v>122.03389830508475</v>
      </c>
      <c r="H50" s="13">
        <f t="shared" si="1"/>
        <v>132.03389830508473</v>
      </c>
    </row>
    <row r="51" spans="2:8" ht="21" customHeight="1">
      <c r="B51" s="14">
        <v>13</v>
      </c>
      <c r="C51" s="23" t="s">
        <v>45</v>
      </c>
      <c r="D51" s="18" t="s">
        <v>8</v>
      </c>
      <c r="E51" s="18" t="s">
        <v>77</v>
      </c>
      <c r="F51" s="8" t="s">
        <v>3</v>
      </c>
      <c r="G51" s="12">
        <f>58*100/118+(58*100/118)*20%</f>
        <v>58.983050847457626</v>
      </c>
      <c r="H51" s="13">
        <f t="shared" si="1"/>
        <v>68.98305084745763</v>
      </c>
    </row>
    <row r="52" spans="2:8" ht="29.25" customHeight="1">
      <c r="B52" s="14"/>
      <c r="C52" s="23"/>
      <c r="D52" s="18"/>
      <c r="E52" s="18"/>
      <c r="F52" s="9" t="s">
        <v>24</v>
      </c>
      <c r="G52" s="12">
        <f>66*100/118+(66*100/118)*20%</f>
        <v>67.11864406779661</v>
      </c>
      <c r="H52" s="13">
        <f t="shared" si="1"/>
        <v>77.11864406779661</v>
      </c>
    </row>
    <row r="53" spans="2:8" ht="28.5" customHeight="1">
      <c r="B53" s="14"/>
      <c r="C53" s="23"/>
      <c r="D53" s="18"/>
      <c r="E53" s="18"/>
      <c r="F53" s="9" t="s">
        <v>25</v>
      </c>
      <c r="G53" s="12">
        <f>78*100/118+(78*100/118)*20%</f>
        <v>79.3220338983051</v>
      </c>
      <c r="H53" s="13">
        <f t="shared" si="1"/>
        <v>89.3220338983051</v>
      </c>
    </row>
    <row r="54" spans="2:8" ht="27" customHeight="1">
      <c r="B54" s="14"/>
      <c r="C54" s="25"/>
      <c r="D54" s="14"/>
      <c r="E54" s="14"/>
      <c r="F54" s="9" t="s">
        <v>26</v>
      </c>
      <c r="G54" s="12">
        <f>103*100/118+(103*100/118)*20%</f>
        <v>104.7457627118644</v>
      </c>
      <c r="H54" s="13">
        <f t="shared" si="1"/>
        <v>114.7457627118644</v>
      </c>
    </row>
    <row r="55" spans="2:8" ht="21" customHeight="1">
      <c r="B55" s="14">
        <v>14</v>
      </c>
      <c r="C55" s="23" t="s">
        <v>46</v>
      </c>
      <c r="D55" s="18" t="s">
        <v>79</v>
      </c>
      <c r="E55" s="18" t="s">
        <v>78</v>
      </c>
      <c r="F55" s="8" t="s">
        <v>3</v>
      </c>
      <c r="G55" s="12">
        <f>60*100/118+(60*100/118)*20%</f>
        <v>61.016949152542374</v>
      </c>
      <c r="H55" s="13">
        <f t="shared" si="1"/>
        <v>71.01694915254237</v>
      </c>
    </row>
    <row r="56" spans="2:8" ht="30" customHeight="1">
      <c r="B56" s="14"/>
      <c r="C56" s="23"/>
      <c r="D56" s="18"/>
      <c r="E56" s="18"/>
      <c r="F56" s="9" t="s">
        <v>24</v>
      </c>
      <c r="G56" s="12">
        <f>67*100/118+(67*100/118)*20%</f>
        <v>68.13559322033899</v>
      </c>
      <c r="H56" s="13">
        <f t="shared" si="1"/>
        <v>78.13559322033899</v>
      </c>
    </row>
    <row r="57" spans="2:8" ht="28.5" customHeight="1">
      <c r="B57" s="14"/>
      <c r="C57" s="23"/>
      <c r="D57" s="18"/>
      <c r="E57" s="18"/>
      <c r="F57" s="9" t="s">
        <v>25</v>
      </c>
      <c r="G57" s="12">
        <f>80*100/118+(80*100/118)*20%</f>
        <v>81.35593220338984</v>
      </c>
      <c r="H57" s="13">
        <f t="shared" si="1"/>
        <v>91.35593220338984</v>
      </c>
    </row>
    <row r="58" spans="2:8" ht="33.75" customHeight="1">
      <c r="B58" s="14"/>
      <c r="C58" s="25"/>
      <c r="D58" s="14"/>
      <c r="E58" s="14"/>
      <c r="F58" s="9" t="s">
        <v>26</v>
      </c>
      <c r="G58" s="12">
        <f>105*100/118+(105*100/118)*20%</f>
        <v>106.77966101694916</v>
      </c>
      <c r="H58" s="13">
        <f t="shared" si="1"/>
        <v>116.77966101694916</v>
      </c>
    </row>
    <row r="59" spans="2:8" ht="49.5" customHeight="1">
      <c r="B59" s="4">
        <v>15</v>
      </c>
      <c r="C59" s="3" t="s">
        <v>47</v>
      </c>
      <c r="D59" s="2" t="s">
        <v>42</v>
      </c>
      <c r="E59" s="2" t="s">
        <v>43</v>
      </c>
      <c r="F59" s="9" t="s">
        <v>51</v>
      </c>
      <c r="G59" s="12">
        <f>76*100/118+(76*100/118)*20%</f>
        <v>77.28813559322035</v>
      </c>
      <c r="H59" s="13">
        <f t="shared" si="1"/>
        <v>87.28813559322035</v>
      </c>
    </row>
    <row r="60" spans="2:8" ht="25.5" customHeight="1">
      <c r="B60" s="14">
        <v>16</v>
      </c>
      <c r="C60" s="23" t="s">
        <v>44</v>
      </c>
      <c r="D60" s="18" t="s">
        <v>81</v>
      </c>
      <c r="E60" s="18" t="s">
        <v>5</v>
      </c>
      <c r="F60" s="8" t="s">
        <v>3</v>
      </c>
      <c r="G60" s="12">
        <f>120*100/118+(120*100/118)*20%</f>
        <v>122.03389830508475</v>
      </c>
      <c r="H60" s="13">
        <f t="shared" si="1"/>
        <v>132.03389830508473</v>
      </c>
    </row>
    <row r="61" spans="2:8" ht="30" customHeight="1">
      <c r="B61" s="14"/>
      <c r="C61" s="23"/>
      <c r="D61" s="18"/>
      <c r="E61" s="18"/>
      <c r="F61" s="9" t="s">
        <v>24</v>
      </c>
      <c r="G61" s="12">
        <f>127*100/118+(127*100/118)*20%</f>
        <v>129.15254237288136</v>
      </c>
      <c r="H61" s="13">
        <f t="shared" si="1"/>
        <v>139.15254237288136</v>
      </c>
    </row>
    <row r="62" spans="2:8" ht="29.25" customHeight="1">
      <c r="B62" s="14"/>
      <c r="C62" s="23"/>
      <c r="D62" s="18"/>
      <c r="E62" s="18"/>
      <c r="F62" s="9" t="s">
        <v>25</v>
      </c>
      <c r="G62" s="12">
        <f>140*100/118+(140*100/118)*20%</f>
        <v>142.3728813559322</v>
      </c>
      <c r="H62" s="13">
        <f t="shared" si="1"/>
        <v>152.3728813559322</v>
      </c>
    </row>
    <row r="63" spans="2:8" ht="27" customHeight="1">
      <c r="B63" s="14"/>
      <c r="C63" s="25"/>
      <c r="D63" s="14"/>
      <c r="E63" s="18"/>
      <c r="F63" s="9" t="s">
        <v>26</v>
      </c>
      <c r="G63" s="12">
        <f>165*100/118+(165*100/118)*20%</f>
        <v>167.79661016949154</v>
      </c>
      <c r="H63" s="13">
        <f t="shared" si="1"/>
        <v>177.79661016949154</v>
      </c>
    </row>
    <row r="64" spans="2:8" ht="25.5" customHeight="1">
      <c r="B64" s="14">
        <v>17</v>
      </c>
      <c r="C64" s="23" t="s">
        <v>91</v>
      </c>
      <c r="D64" s="18" t="s">
        <v>41</v>
      </c>
      <c r="E64" s="18" t="s">
        <v>80</v>
      </c>
      <c r="F64" s="8" t="s">
        <v>3</v>
      </c>
      <c r="G64" s="12">
        <f>110*100/118+(110*100/118)*20%</f>
        <v>111.86440677966102</v>
      </c>
      <c r="H64" s="13">
        <f t="shared" si="1"/>
        <v>121.86440677966102</v>
      </c>
    </row>
    <row r="65" spans="2:8" ht="25.5" customHeight="1">
      <c r="B65" s="14"/>
      <c r="C65" s="23"/>
      <c r="D65" s="18"/>
      <c r="E65" s="18"/>
      <c r="F65" s="9" t="s">
        <v>24</v>
      </c>
      <c r="G65" s="12">
        <f>117*100/118+(117*100/118)*20%</f>
        <v>118.98305084745763</v>
      </c>
      <c r="H65" s="13">
        <f t="shared" si="1"/>
        <v>128.98305084745763</v>
      </c>
    </row>
    <row r="66" spans="2:8" ht="28.5" customHeight="1">
      <c r="B66" s="14"/>
      <c r="C66" s="23"/>
      <c r="D66" s="18"/>
      <c r="E66" s="18"/>
      <c r="F66" s="9" t="s">
        <v>25</v>
      </c>
      <c r="G66" s="12">
        <f>130*100/118+(130*100/118)*20%</f>
        <v>132.20338983050846</v>
      </c>
      <c r="H66" s="13">
        <f t="shared" si="1"/>
        <v>142.20338983050846</v>
      </c>
    </row>
    <row r="67" spans="2:8" ht="29.25" customHeight="1">
      <c r="B67" s="14"/>
      <c r="C67" s="25"/>
      <c r="D67" s="14"/>
      <c r="E67" s="18"/>
      <c r="F67" s="9" t="s">
        <v>26</v>
      </c>
      <c r="G67" s="12">
        <f>155*100/118+(155*100/118)*20%</f>
        <v>157.62711864406782</v>
      </c>
      <c r="H67" s="13">
        <f t="shared" si="1"/>
        <v>167.62711864406782</v>
      </c>
    </row>
    <row r="68" spans="2:8" ht="30" customHeight="1">
      <c r="B68" s="20" t="s">
        <v>75</v>
      </c>
      <c r="C68" s="21"/>
      <c r="D68" s="21"/>
      <c r="E68" s="21"/>
      <c r="F68" s="21"/>
      <c r="G68" s="21"/>
      <c r="H68" s="22"/>
    </row>
    <row r="69" spans="2:8" ht="25.5" customHeight="1">
      <c r="B69" s="14">
        <v>18</v>
      </c>
      <c r="C69" s="23" t="s">
        <v>76</v>
      </c>
      <c r="D69" s="18" t="s">
        <v>94</v>
      </c>
      <c r="E69" s="18" t="s">
        <v>21</v>
      </c>
      <c r="F69" s="8" t="s">
        <v>3</v>
      </c>
      <c r="G69" s="12">
        <f>150*100/118+(150*100/118)*20%</f>
        <v>152.54237288135593</v>
      </c>
      <c r="H69" s="13">
        <f t="shared" si="1"/>
        <v>162.54237288135593</v>
      </c>
    </row>
    <row r="70" spans="2:8" ht="25.5" customHeight="1">
      <c r="B70" s="14"/>
      <c r="C70" s="23"/>
      <c r="D70" s="18"/>
      <c r="E70" s="18"/>
      <c r="F70" s="9" t="s">
        <v>24</v>
      </c>
      <c r="G70" s="12">
        <f>157*100/118+(157*100/118)*20%</f>
        <v>159.66101694915255</v>
      </c>
      <c r="H70" s="13">
        <f t="shared" si="1"/>
        <v>169.66101694915255</v>
      </c>
    </row>
    <row r="71" spans="2:8" ht="25.5" customHeight="1">
      <c r="B71" s="14"/>
      <c r="C71" s="23"/>
      <c r="D71" s="18"/>
      <c r="E71" s="18"/>
      <c r="F71" s="9" t="s">
        <v>25</v>
      </c>
      <c r="G71" s="12">
        <f>170*100/118+(170*100/118)*20%</f>
        <v>172.8813559322034</v>
      </c>
      <c r="H71" s="13">
        <f t="shared" si="1"/>
        <v>182.8813559322034</v>
      </c>
    </row>
    <row r="72" spans="2:8" ht="25.5" customHeight="1">
      <c r="B72" s="14"/>
      <c r="C72" s="25"/>
      <c r="D72" s="14"/>
      <c r="E72" s="14"/>
      <c r="F72" s="9" t="s">
        <v>26</v>
      </c>
      <c r="G72" s="12">
        <f>195*100/118+(195*100/118)*20%</f>
        <v>198.3050847457627</v>
      </c>
      <c r="H72" s="13">
        <f t="shared" si="1"/>
        <v>208.3050847457627</v>
      </c>
    </row>
    <row r="73" spans="2:8" ht="81" customHeight="1">
      <c r="B73" s="4">
        <v>19</v>
      </c>
      <c r="C73" s="3" t="s">
        <v>148</v>
      </c>
      <c r="D73" s="2" t="s">
        <v>70</v>
      </c>
      <c r="E73" s="2" t="s">
        <v>50</v>
      </c>
      <c r="F73" s="9" t="s">
        <v>64</v>
      </c>
      <c r="G73" s="12">
        <f>164*100/118+(164*100/118)*20%</f>
        <v>166.77966101694915</v>
      </c>
      <c r="H73" s="13">
        <f t="shared" si="1"/>
        <v>176.77966101694915</v>
      </c>
    </row>
    <row r="74" spans="2:8" ht="25.5" customHeight="1">
      <c r="B74" s="14">
        <v>20</v>
      </c>
      <c r="C74" s="23" t="s">
        <v>108</v>
      </c>
      <c r="D74" s="18" t="s">
        <v>93</v>
      </c>
      <c r="E74" s="18" t="s">
        <v>52</v>
      </c>
      <c r="F74" s="8" t="s">
        <v>3</v>
      </c>
      <c r="G74" s="12">
        <f>290*100/118+(290*100/118)*20%</f>
        <v>294.91525423728814</v>
      </c>
      <c r="H74" s="13">
        <f t="shared" si="1"/>
        <v>304.91525423728814</v>
      </c>
    </row>
    <row r="75" spans="2:8" ht="25.5" customHeight="1">
      <c r="B75" s="14"/>
      <c r="C75" s="23"/>
      <c r="D75" s="18"/>
      <c r="E75" s="18"/>
      <c r="F75" s="9" t="s">
        <v>24</v>
      </c>
      <c r="G75" s="12">
        <f>296*100/118+(296*100/118)*20%</f>
        <v>301.0169491525424</v>
      </c>
      <c r="H75" s="13">
        <f t="shared" si="1"/>
        <v>311.0169491525424</v>
      </c>
    </row>
    <row r="76" spans="2:8" ht="25.5" customHeight="1">
      <c r="B76" s="14"/>
      <c r="C76" s="23"/>
      <c r="D76" s="18"/>
      <c r="E76" s="18"/>
      <c r="F76" s="9" t="s">
        <v>25</v>
      </c>
      <c r="G76" s="12">
        <f>310*100/118+(310*100/118)*20%</f>
        <v>315.25423728813564</v>
      </c>
      <c r="H76" s="13">
        <f t="shared" si="1"/>
        <v>325.25423728813564</v>
      </c>
    </row>
    <row r="77" spans="2:8" ht="25.5" customHeight="1">
      <c r="B77" s="14"/>
      <c r="C77" s="23"/>
      <c r="D77" s="18"/>
      <c r="E77" s="14"/>
      <c r="F77" s="9" t="s">
        <v>26</v>
      </c>
      <c r="G77" s="12">
        <f>335*100/118+(335*100/118)*20%</f>
        <v>340.6779661016949</v>
      </c>
      <c r="H77" s="13">
        <f t="shared" si="1"/>
        <v>350.6779661016949</v>
      </c>
    </row>
    <row r="78" spans="2:8" ht="30" customHeight="1">
      <c r="B78" s="20" t="s">
        <v>63</v>
      </c>
      <c r="C78" s="21"/>
      <c r="D78" s="21"/>
      <c r="E78" s="21"/>
      <c r="F78" s="21"/>
      <c r="G78" s="21"/>
      <c r="H78" s="22"/>
    </row>
    <row r="79" spans="2:8" ht="27" customHeight="1">
      <c r="B79" s="14">
        <v>21</v>
      </c>
      <c r="C79" s="23" t="s">
        <v>56</v>
      </c>
      <c r="D79" s="18" t="s">
        <v>22</v>
      </c>
      <c r="E79" s="18" t="s">
        <v>12</v>
      </c>
      <c r="F79" s="8" t="s">
        <v>3</v>
      </c>
      <c r="G79" s="12">
        <f>148*100/118+(148*100/118)*20%</f>
        <v>150.5084745762712</v>
      </c>
      <c r="H79" s="13">
        <f t="shared" si="1"/>
        <v>160.5084745762712</v>
      </c>
    </row>
    <row r="80" spans="2:8" ht="28.5" customHeight="1">
      <c r="B80" s="14"/>
      <c r="C80" s="23"/>
      <c r="D80" s="18"/>
      <c r="E80" s="18"/>
      <c r="F80" s="9" t="s">
        <v>24</v>
      </c>
      <c r="G80" s="12">
        <f>154*100/118+(154*100/118)*20%</f>
        <v>156.61016949152543</v>
      </c>
      <c r="H80" s="13">
        <f t="shared" si="1"/>
        <v>166.61016949152543</v>
      </c>
    </row>
    <row r="81" spans="2:8" ht="27.75" customHeight="1">
      <c r="B81" s="14"/>
      <c r="C81" s="23"/>
      <c r="D81" s="18"/>
      <c r="E81" s="18"/>
      <c r="F81" s="9" t="s">
        <v>25</v>
      </c>
      <c r="G81" s="12">
        <f>168*100/118+(168*100/118)*20%</f>
        <v>170.84745762711864</v>
      </c>
      <c r="H81" s="13">
        <f t="shared" si="1"/>
        <v>180.84745762711864</v>
      </c>
    </row>
    <row r="82" spans="2:8" ht="27.75" customHeight="1">
      <c r="B82" s="14"/>
      <c r="C82" s="23"/>
      <c r="D82" s="18"/>
      <c r="E82" s="18"/>
      <c r="F82" s="9" t="s">
        <v>26</v>
      </c>
      <c r="G82" s="12">
        <f>193*100/118+(193*100/118)*20%</f>
        <v>196.27118644067795</v>
      </c>
      <c r="H82" s="13">
        <f t="shared" si="1"/>
        <v>206.27118644067795</v>
      </c>
    </row>
    <row r="83" spans="2:8" ht="25.5" customHeight="1">
      <c r="B83" s="14">
        <v>22</v>
      </c>
      <c r="C83" s="23" t="s">
        <v>95</v>
      </c>
      <c r="D83" s="18" t="s">
        <v>62</v>
      </c>
      <c r="E83" s="18" t="s">
        <v>61</v>
      </c>
      <c r="F83" s="8" t="s">
        <v>3</v>
      </c>
      <c r="G83" s="12">
        <f>290*100/118+(290*100/118)*20%</f>
        <v>294.91525423728814</v>
      </c>
      <c r="H83" s="13">
        <f t="shared" si="1"/>
        <v>304.91525423728814</v>
      </c>
    </row>
    <row r="84" spans="2:8" ht="27.75" customHeight="1">
      <c r="B84" s="14"/>
      <c r="C84" s="23"/>
      <c r="D84" s="18"/>
      <c r="E84" s="18"/>
      <c r="F84" s="9" t="s">
        <v>24</v>
      </c>
      <c r="G84" s="12">
        <f>296*100/118+(296*100/118)*20%</f>
        <v>301.0169491525424</v>
      </c>
      <c r="H84" s="13">
        <f t="shared" si="1"/>
        <v>311.0169491525424</v>
      </c>
    </row>
    <row r="85" spans="2:8" ht="28.5" customHeight="1">
      <c r="B85" s="14"/>
      <c r="C85" s="23"/>
      <c r="D85" s="18"/>
      <c r="E85" s="18"/>
      <c r="F85" s="9" t="s">
        <v>25</v>
      </c>
      <c r="G85" s="12">
        <f>310*100/118+(310*100/118)*20%</f>
        <v>315.25423728813564</v>
      </c>
      <c r="H85" s="13">
        <f t="shared" si="1"/>
        <v>325.25423728813564</v>
      </c>
    </row>
    <row r="86" spans="2:8" ht="27" customHeight="1">
      <c r="B86" s="14"/>
      <c r="C86" s="23"/>
      <c r="D86" s="18"/>
      <c r="E86" s="18"/>
      <c r="F86" s="9" t="s">
        <v>26</v>
      </c>
      <c r="G86" s="12">
        <f>335*100/118+(335*100/118)*20%</f>
        <v>340.6779661016949</v>
      </c>
      <c r="H86" s="13">
        <f t="shared" si="1"/>
        <v>350.6779661016949</v>
      </c>
    </row>
    <row r="87" spans="2:8" ht="26.25" customHeight="1">
      <c r="B87" s="14">
        <v>23</v>
      </c>
      <c r="C87" s="23" t="s">
        <v>87</v>
      </c>
      <c r="D87" s="18" t="s">
        <v>89</v>
      </c>
      <c r="E87" s="18" t="s">
        <v>88</v>
      </c>
      <c r="F87" s="8" t="s">
        <v>3</v>
      </c>
      <c r="G87" s="12">
        <f>310*100/118+(310*100/118)*20%</f>
        <v>315.25423728813564</v>
      </c>
      <c r="H87" s="13">
        <f t="shared" si="1"/>
        <v>325.25423728813564</v>
      </c>
    </row>
    <row r="88" spans="2:8" ht="27.75" customHeight="1">
      <c r="B88" s="14"/>
      <c r="C88" s="23"/>
      <c r="D88" s="18"/>
      <c r="E88" s="18"/>
      <c r="F88" s="9" t="s">
        <v>24</v>
      </c>
      <c r="G88" s="12">
        <f>335*100/118+(335*100/118)*20%</f>
        <v>340.6779661016949</v>
      </c>
      <c r="H88" s="13">
        <f t="shared" si="1"/>
        <v>350.6779661016949</v>
      </c>
    </row>
    <row r="89" spans="2:8" ht="27" customHeight="1">
      <c r="B89" s="14"/>
      <c r="C89" s="23"/>
      <c r="D89" s="18"/>
      <c r="E89" s="18"/>
      <c r="F89" s="9" t="s">
        <v>25</v>
      </c>
      <c r="G89" s="12">
        <f>316*100/118+(316*100/118)*20%</f>
        <v>321.35593220338984</v>
      </c>
      <c r="H89" s="13">
        <f t="shared" si="1"/>
        <v>331.35593220338984</v>
      </c>
    </row>
    <row r="90" spans="2:8" ht="27" customHeight="1">
      <c r="B90" s="14"/>
      <c r="C90" s="23"/>
      <c r="D90" s="18"/>
      <c r="E90" s="18"/>
      <c r="F90" s="9" t="s">
        <v>26</v>
      </c>
      <c r="G90" s="12">
        <f>320*100/118+(320*100/118)*20%</f>
        <v>325.42372881355936</v>
      </c>
      <c r="H90" s="13">
        <f t="shared" si="1"/>
        <v>335.42372881355936</v>
      </c>
    </row>
    <row r="91" spans="2:8" ht="62.25" customHeight="1">
      <c r="B91" s="4">
        <v>24</v>
      </c>
      <c r="C91" s="3" t="s">
        <v>60</v>
      </c>
      <c r="D91" s="2" t="s">
        <v>58</v>
      </c>
      <c r="E91" s="2" t="s">
        <v>59</v>
      </c>
      <c r="F91" s="9" t="s">
        <v>36</v>
      </c>
      <c r="G91" s="12">
        <f>180*100/118+(180*100/118)*20%</f>
        <v>183.05084745762713</v>
      </c>
      <c r="H91" s="13">
        <f t="shared" si="1"/>
        <v>193.05084745762713</v>
      </c>
    </row>
    <row r="92" spans="2:8" ht="67.5" customHeight="1">
      <c r="B92" s="4">
        <v>25</v>
      </c>
      <c r="C92" s="3" t="s">
        <v>109</v>
      </c>
      <c r="D92" s="2" t="s">
        <v>97</v>
      </c>
      <c r="E92" s="2" t="s">
        <v>74</v>
      </c>
      <c r="F92" s="8" t="s">
        <v>36</v>
      </c>
      <c r="G92" s="12">
        <f>80*100/118+(80*100/118)*20%</f>
        <v>81.35593220338984</v>
      </c>
      <c r="H92" s="13">
        <f t="shared" si="1"/>
        <v>91.35593220338984</v>
      </c>
    </row>
    <row r="93" spans="2:8" ht="28.5" customHeight="1">
      <c r="B93" s="14">
        <v>26</v>
      </c>
      <c r="C93" s="23" t="s">
        <v>147</v>
      </c>
      <c r="D93" s="18" t="s">
        <v>90</v>
      </c>
      <c r="E93" s="18" t="s">
        <v>73</v>
      </c>
      <c r="F93" s="8" t="s">
        <v>82</v>
      </c>
      <c r="G93" s="12">
        <f>61*100/118+(61*100/118)*20%</f>
        <v>62.03389830508475</v>
      </c>
      <c r="H93" s="13">
        <f t="shared" si="1"/>
        <v>72.03389830508475</v>
      </c>
    </row>
    <row r="94" spans="2:8" ht="27" customHeight="1">
      <c r="B94" s="14"/>
      <c r="C94" s="23"/>
      <c r="D94" s="18"/>
      <c r="E94" s="18"/>
      <c r="F94" s="9" t="s">
        <v>72</v>
      </c>
      <c r="G94" s="12">
        <f>89*100/118+(89*100/118)*20%</f>
        <v>90.50847457627118</v>
      </c>
      <c r="H94" s="13">
        <f aca="true" t="shared" si="2" ref="H94:H153">G94+10</f>
        <v>100.50847457627118</v>
      </c>
    </row>
    <row r="95" spans="2:8" ht="33" customHeight="1">
      <c r="B95" s="14"/>
      <c r="C95" s="23"/>
      <c r="D95" s="18"/>
      <c r="E95" s="18"/>
      <c r="F95" s="9" t="s">
        <v>71</v>
      </c>
      <c r="G95" s="12">
        <f>149*100/118+(149*100/118)*20%</f>
        <v>151.52542372881356</v>
      </c>
      <c r="H95" s="13">
        <f t="shared" si="2"/>
        <v>161.52542372881356</v>
      </c>
    </row>
    <row r="96" spans="2:8" ht="30" customHeight="1">
      <c r="B96" s="20" t="s">
        <v>137</v>
      </c>
      <c r="C96" s="21"/>
      <c r="D96" s="21"/>
      <c r="E96" s="21"/>
      <c r="F96" s="21"/>
      <c r="G96" s="21"/>
      <c r="H96" s="22"/>
    </row>
    <row r="97" spans="2:8" ht="25.5" customHeight="1">
      <c r="B97" s="14">
        <v>27</v>
      </c>
      <c r="C97" s="23" t="s">
        <v>111</v>
      </c>
      <c r="D97" s="18" t="s">
        <v>110</v>
      </c>
      <c r="E97" s="18" t="s">
        <v>52</v>
      </c>
      <c r="F97" s="8" t="s">
        <v>3</v>
      </c>
      <c r="G97" s="12">
        <f>154*100/118+(154*100/118)*20%</f>
        <v>156.61016949152543</v>
      </c>
      <c r="H97" s="13">
        <f t="shared" si="2"/>
        <v>166.61016949152543</v>
      </c>
    </row>
    <row r="98" spans="2:8" ht="25.5" customHeight="1">
      <c r="B98" s="14"/>
      <c r="C98" s="23"/>
      <c r="D98" s="18"/>
      <c r="E98" s="18"/>
      <c r="F98" s="9" t="s">
        <v>24</v>
      </c>
      <c r="G98" s="12">
        <f>163*100/118+(163*100/118)*20%</f>
        <v>165.76271186440678</v>
      </c>
      <c r="H98" s="13">
        <f t="shared" si="2"/>
        <v>175.76271186440678</v>
      </c>
    </row>
    <row r="99" spans="2:8" ht="25.5" customHeight="1">
      <c r="B99" s="14"/>
      <c r="C99" s="23"/>
      <c r="D99" s="18"/>
      <c r="E99" s="18"/>
      <c r="F99" s="9" t="s">
        <v>25</v>
      </c>
      <c r="G99" s="12">
        <f>176*100/118+(176*100/118)*20%</f>
        <v>178.98305084745763</v>
      </c>
      <c r="H99" s="13">
        <f t="shared" si="2"/>
        <v>188.98305084745763</v>
      </c>
    </row>
    <row r="100" spans="2:8" ht="25.5" customHeight="1">
      <c r="B100" s="14"/>
      <c r="C100" s="23"/>
      <c r="D100" s="18"/>
      <c r="E100" s="14"/>
      <c r="F100" s="9" t="s">
        <v>26</v>
      </c>
      <c r="G100" s="12">
        <f>201*100/118+(201*100/118)*20%</f>
        <v>204.40677966101694</v>
      </c>
      <c r="H100" s="13">
        <f t="shared" si="2"/>
        <v>214.40677966101694</v>
      </c>
    </row>
    <row r="101" spans="2:8" ht="25.5" customHeight="1">
      <c r="B101" s="14">
        <v>28</v>
      </c>
      <c r="C101" s="23" t="s">
        <v>112</v>
      </c>
      <c r="D101" s="18" t="s">
        <v>113</v>
      </c>
      <c r="E101" s="18" t="s">
        <v>52</v>
      </c>
      <c r="F101" s="8" t="s">
        <v>3</v>
      </c>
      <c r="G101" s="12">
        <f>240*100/118+(240*100/118)*20%</f>
        <v>244.0677966101695</v>
      </c>
      <c r="H101" s="13">
        <f t="shared" si="2"/>
        <v>254.0677966101695</v>
      </c>
    </row>
    <row r="102" spans="2:8" ht="25.5" customHeight="1">
      <c r="B102" s="14"/>
      <c r="C102" s="23"/>
      <c r="D102" s="18"/>
      <c r="E102" s="18"/>
      <c r="F102" s="9" t="s">
        <v>24</v>
      </c>
      <c r="G102" s="12">
        <f>247*100/118+(247*100/118)*20%</f>
        <v>251.1864406779661</v>
      </c>
      <c r="H102" s="13">
        <f t="shared" si="2"/>
        <v>261.18644067796606</v>
      </c>
    </row>
    <row r="103" spans="2:8" ht="25.5" customHeight="1">
      <c r="B103" s="14"/>
      <c r="C103" s="23"/>
      <c r="D103" s="18"/>
      <c r="E103" s="18"/>
      <c r="F103" s="9" t="s">
        <v>25</v>
      </c>
      <c r="G103" s="12">
        <f>261*100/118+(261*100/118)*20%</f>
        <v>265.4237288135593</v>
      </c>
      <c r="H103" s="13">
        <f t="shared" si="2"/>
        <v>275.4237288135593</v>
      </c>
    </row>
    <row r="104" spans="2:8" ht="25.5" customHeight="1">
      <c r="B104" s="14"/>
      <c r="C104" s="23"/>
      <c r="D104" s="18"/>
      <c r="E104" s="14"/>
      <c r="F104" s="9" t="s">
        <v>26</v>
      </c>
      <c r="G104" s="12">
        <f>286*100/118+(286*100/118)*20%</f>
        <v>290.8474576271187</v>
      </c>
      <c r="H104" s="13">
        <f t="shared" si="2"/>
        <v>300.8474576271187</v>
      </c>
    </row>
    <row r="105" spans="2:8" ht="25.5" customHeight="1">
      <c r="B105" s="14">
        <v>29</v>
      </c>
      <c r="C105" s="23" t="s">
        <v>114</v>
      </c>
      <c r="D105" s="18" t="s">
        <v>92</v>
      </c>
      <c r="E105" s="18" t="s">
        <v>52</v>
      </c>
      <c r="F105" s="8" t="s">
        <v>3</v>
      </c>
      <c r="G105" s="12">
        <f>160*100/118+(160*100/118)*20%</f>
        <v>162.71186440677968</v>
      </c>
      <c r="H105" s="13">
        <f t="shared" si="2"/>
        <v>172.71186440677968</v>
      </c>
    </row>
    <row r="106" spans="2:8" ht="25.5" customHeight="1">
      <c r="B106" s="14"/>
      <c r="C106" s="23"/>
      <c r="D106" s="18"/>
      <c r="E106" s="18"/>
      <c r="F106" s="9" t="s">
        <v>24</v>
      </c>
      <c r="G106" s="12">
        <f>167*100/118+(167*100/118)*20%</f>
        <v>169.83050847457628</v>
      </c>
      <c r="H106" s="13">
        <f t="shared" si="2"/>
        <v>179.83050847457628</v>
      </c>
    </row>
    <row r="107" spans="2:8" ht="25.5" customHeight="1">
      <c r="B107" s="14"/>
      <c r="C107" s="23"/>
      <c r="D107" s="18"/>
      <c r="E107" s="18"/>
      <c r="F107" s="9" t="s">
        <v>25</v>
      </c>
      <c r="G107" s="12">
        <f>180*100/118+(180*100/118)*20%</f>
        <v>183.05084745762713</v>
      </c>
      <c r="H107" s="13">
        <f t="shared" si="2"/>
        <v>193.05084745762713</v>
      </c>
    </row>
    <row r="108" spans="2:8" ht="25.5" customHeight="1">
      <c r="B108" s="14"/>
      <c r="C108" s="23"/>
      <c r="D108" s="18"/>
      <c r="E108" s="18"/>
      <c r="F108" s="9" t="s">
        <v>26</v>
      </c>
      <c r="G108" s="12">
        <f>205*100/118+(205*100/118)*20%</f>
        <v>208.47457627118644</v>
      </c>
      <c r="H108" s="13">
        <f t="shared" si="2"/>
        <v>218.47457627118644</v>
      </c>
    </row>
    <row r="109" spans="2:8" ht="25.5" customHeight="1">
      <c r="B109" s="14">
        <v>30</v>
      </c>
      <c r="C109" s="15" t="s">
        <v>152</v>
      </c>
      <c r="D109" s="18" t="s">
        <v>149</v>
      </c>
      <c r="E109" s="18" t="s">
        <v>150</v>
      </c>
      <c r="F109" s="8" t="s">
        <v>151</v>
      </c>
      <c r="G109" s="12">
        <f>440*100/118+(440*100/118)*20%</f>
        <v>447.4576271186441</v>
      </c>
      <c r="H109" s="13">
        <f t="shared" si="2"/>
        <v>457.4576271186441</v>
      </c>
    </row>
    <row r="110" spans="2:8" ht="30" customHeight="1">
      <c r="B110" s="14"/>
      <c r="C110" s="16"/>
      <c r="D110" s="18"/>
      <c r="E110" s="18"/>
      <c r="F110" s="9" t="s">
        <v>24</v>
      </c>
      <c r="G110" s="12">
        <f>450*100/118+(450*100/118)*20%</f>
        <v>457.6271186440678</v>
      </c>
      <c r="H110" s="13">
        <f t="shared" si="2"/>
        <v>467.6271186440678</v>
      </c>
    </row>
    <row r="111" spans="2:8" ht="30" customHeight="1">
      <c r="B111" s="14"/>
      <c r="C111" s="16"/>
      <c r="D111" s="18"/>
      <c r="E111" s="18"/>
      <c r="F111" s="9" t="s">
        <v>25</v>
      </c>
      <c r="G111" s="12">
        <f>480*100/118+(480*100/118)*20%</f>
        <v>488.135593220339</v>
      </c>
      <c r="H111" s="13">
        <f t="shared" si="2"/>
        <v>498.135593220339</v>
      </c>
    </row>
    <row r="112" spans="2:8" ht="32.25" customHeight="1">
      <c r="B112" s="14"/>
      <c r="C112" s="17"/>
      <c r="D112" s="18"/>
      <c r="E112" s="18"/>
      <c r="F112" s="9" t="s">
        <v>26</v>
      </c>
      <c r="G112" s="12">
        <f>505*100/118+(505*100/118)*20%</f>
        <v>513.5593220338983</v>
      </c>
      <c r="H112" s="13">
        <f t="shared" si="2"/>
        <v>523.5593220338983</v>
      </c>
    </row>
    <row r="113" spans="2:8" ht="30" customHeight="1">
      <c r="B113" s="20" t="s">
        <v>138</v>
      </c>
      <c r="C113" s="21"/>
      <c r="D113" s="21"/>
      <c r="E113" s="21"/>
      <c r="F113" s="21"/>
      <c r="G113" s="21"/>
      <c r="H113" s="22"/>
    </row>
    <row r="114" spans="2:8" ht="25.5" customHeight="1">
      <c r="B114" s="14">
        <v>31</v>
      </c>
      <c r="C114" s="23" t="s">
        <v>142</v>
      </c>
      <c r="D114" s="19" t="s">
        <v>86</v>
      </c>
      <c r="E114" s="18" t="s">
        <v>83</v>
      </c>
      <c r="F114" s="8" t="s">
        <v>3</v>
      </c>
      <c r="G114" s="12">
        <f>160*100/118+(160*100/118)*20%</f>
        <v>162.71186440677968</v>
      </c>
      <c r="H114" s="13">
        <f t="shared" si="2"/>
        <v>172.71186440677968</v>
      </c>
    </row>
    <row r="115" spans="2:8" ht="25.5" customHeight="1">
      <c r="B115" s="14"/>
      <c r="C115" s="23"/>
      <c r="D115" s="19"/>
      <c r="E115" s="18"/>
      <c r="F115" s="9" t="s">
        <v>24</v>
      </c>
      <c r="G115" s="12">
        <f>167*100/118+(167*100/118)*20%</f>
        <v>169.83050847457628</v>
      </c>
      <c r="H115" s="13">
        <f t="shared" si="2"/>
        <v>179.83050847457628</v>
      </c>
    </row>
    <row r="116" spans="2:8" ht="25.5" customHeight="1">
      <c r="B116" s="14"/>
      <c r="C116" s="23"/>
      <c r="D116" s="19"/>
      <c r="E116" s="18"/>
      <c r="F116" s="9" t="s">
        <v>25</v>
      </c>
      <c r="G116" s="12">
        <f>180*100/118+(180*100/118)*20%</f>
        <v>183.05084745762713</v>
      </c>
      <c r="H116" s="13">
        <f t="shared" si="2"/>
        <v>193.05084745762713</v>
      </c>
    </row>
    <row r="117" spans="2:8" ht="25.5" customHeight="1">
      <c r="B117" s="14"/>
      <c r="C117" s="23"/>
      <c r="D117" s="19"/>
      <c r="E117" s="18"/>
      <c r="F117" s="9" t="s">
        <v>26</v>
      </c>
      <c r="G117" s="12">
        <f>205*100/118+(205*100/118)*20%</f>
        <v>208.47457627118644</v>
      </c>
      <c r="H117" s="13">
        <f t="shared" si="2"/>
        <v>218.47457627118644</v>
      </c>
    </row>
    <row r="118" spans="2:8" ht="69.75" customHeight="1">
      <c r="B118" s="4">
        <v>32</v>
      </c>
      <c r="C118" s="3" t="s">
        <v>143</v>
      </c>
      <c r="D118" s="9" t="s">
        <v>115</v>
      </c>
      <c r="E118" s="2" t="s">
        <v>116</v>
      </c>
      <c r="F118" s="4" t="s">
        <v>96</v>
      </c>
      <c r="G118" s="12">
        <f>59*100/118+(59*100/118)*20%</f>
        <v>60</v>
      </c>
      <c r="H118" s="13">
        <f t="shared" si="2"/>
        <v>70</v>
      </c>
    </row>
    <row r="119" spans="2:8" ht="108" customHeight="1">
      <c r="B119" s="4">
        <v>33</v>
      </c>
      <c r="C119" s="3" t="s">
        <v>144</v>
      </c>
      <c r="D119" s="9" t="s">
        <v>85</v>
      </c>
      <c r="E119" s="2" t="s">
        <v>117</v>
      </c>
      <c r="F119" s="4" t="s">
        <v>96</v>
      </c>
      <c r="G119" s="12">
        <f>89*100/118+(89*100/118)*20%</f>
        <v>90.50847457627118</v>
      </c>
      <c r="H119" s="13">
        <f t="shared" si="2"/>
        <v>100.50847457627118</v>
      </c>
    </row>
    <row r="120" spans="2:8" ht="30" customHeight="1">
      <c r="B120" s="20" t="s">
        <v>139</v>
      </c>
      <c r="C120" s="21"/>
      <c r="D120" s="21"/>
      <c r="E120" s="21"/>
      <c r="F120" s="21"/>
      <c r="G120" s="21"/>
      <c r="H120" s="22"/>
    </row>
    <row r="121" spans="2:8" ht="25.5" customHeight="1">
      <c r="B121" s="14">
        <v>34</v>
      </c>
      <c r="C121" s="23" t="s">
        <v>145</v>
      </c>
      <c r="D121" s="19" t="s">
        <v>84</v>
      </c>
      <c r="E121" s="18" t="s">
        <v>124</v>
      </c>
      <c r="F121" s="8" t="s">
        <v>3</v>
      </c>
      <c r="G121" s="12">
        <f>350*100/118+(350*100/118)*20%</f>
        <v>355.93220338983053</v>
      </c>
      <c r="H121" s="13">
        <f t="shared" si="2"/>
        <v>365.93220338983053</v>
      </c>
    </row>
    <row r="122" spans="2:8" ht="25.5" customHeight="1">
      <c r="B122" s="14"/>
      <c r="C122" s="23"/>
      <c r="D122" s="19"/>
      <c r="E122" s="18"/>
      <c r="F122" s="9" t="s">
        <v>24</v>
      </c>
      <c r="G122" s="12">
        <f>357*100/118+(357*100/118)*20%</f>
        <v>363.0508474576271</v>
      </c>
      <c r="H122" s="13">
        <f t="shared" si="2"/>
        <v>373.0508474576271</v>
      </c>
    </row>
    <row r="123" spans="2:8" ht="25.5" customHeight="1">
      <c r="B123" s="14"/>
      <c r="C123" s="23"/>
      <c r="D123" s="19"/>
      <c r="E123" s="18"/>
      <c r="F123" s="9" t="s">
        <v>25</v>
      </c>
      <c r="G123" s="12">
        <f>370*100/118+(370*100/118)*20%</f>
        <v>376.271186440678</v>
      </c>
      <c r="H123" s="13">
        <f t="shared" si="2"/>
        <v>386.271186440678</v>
      </c>
    </row>
    <row r="124" spans="2:8" ht="25.5" customHeight="1">
      <c r="B124" s="14"/>
      <c r="C124" s="23"/>
      <c r="D124" s="19"/>
      <c r="E124" s="18"/>
      <c r="F124" s="9" t="s">
        <v>26</v>
      </c>
      <c r="G124" s="12">
        <f>395*100/118+(395*100/118)*20%</f>
        <v>401.6949152542373</v>
      </c>
      <c r="H124" s="13">
        <f t="shared" si="2"/>
        <v>411.6949152542373</v>
      </c>
    </row>
    <row r="125" spans="2:8" ht="25.5" customHeight="1">
      <c r="B125" s="14">
        <v>35</v>
      </c>
      <c r="C125" s="34" t="s">
        <v>153</v>
      </c>
      <c r="D125" s="19" t="s">
        <v>121</v>
      </c>
      <c r="E125" s="18" t="s">
        <v>123</v>
      </c>
      <c r="F125" s="11" t="s">
        <v>36</v>
      </c>
      <c r="G125" s="12">
        <f>80*100/118+(80*100/118)*20%</f>
        <v>81.35593220338984</v>
      </c>
      <c r="H125" s="13">
        <f t="shared" si="2"/>
        <v>91.35593220338984</v>
      </c>
    </row>
    <row r="126" spans="2:8" ht="25.5" customHeight="1">
      <c r="B126" s="14"/>
      <c r="C126" s="34"/>
      <c r="D126" s="19"/>
      <c r="E126" s="18"/>
      <c r="F126" s="11" t="s">
        <v>119</v>
      </c>
      <c r="G126" s="12">
        <f>95*100/118+(95*100/118)*20%</f>
        <v>96.61016949152543</v>
      </c>
      <c r="H126" s="13">
        <f t="shared" si="2"/>
        <v>106.61016949152543</v>
      </c>
    </row>
    <row r="127" spans="2:8" ht="43.5" customHeight="1">
      <c r="B127" s="14"/>
      <c r="C127" s="34"/>
      <c r="D127" s="19"/>
      <c r="E127" s="18"/>
      <c r="F127" s="8" t="s">
        <v>120</v>
      </c>
      <c r="G127" s="12">
        <f>110*100/118+(110*100/118)*20%</f>
        <v>111.86440677966102</v>
      </c>
      <c r="H127" s="13">
        <f t="shared" si="2"/>
        <v>121.86440677966102</v>
      </c>
    </row>
    <row r="128" spans="2:8" ht="25.5" customHeight="1">
      <c r="B128" s="14">
        <v>36</v>
      </c>
      <c r="C128" s="23" t="s">
        <v>146</v>
      </c>
      <c r="D128" s="18" t="s">
        <v>118</v>
      </c>
      <c r="E128" s="18" t="s">
        <v>122</v>
      </c>
      <c r="F128" s="8" t="s">
        <v>3</v>
      </c>
      <c r="G128" s="12">
        <f>160*100/118+(160*100/118)*20%</f>
        <v>162.71186440677968</v>
      </c>
      <c r="H128" s="13">
        <f t="shared" si="2"/>
        <v>172.71186440677968</v>
      </c>
    </row>
    <row r="129" spans="2:8" ht="25.5" customHeight="1">
      <c r="B129" s="14"/>
      <c r="C129" s="23"/>
      <c r="D129" s="18"/>
      <c r="E129" s="18"/>
      <c r="F129" s="9" t="s">
        <v>24</v>
      </c>
      <c r="G129" s="12">
        <f>167*100/118+(167*100/118)*20%</f>
        <v>169.83050847457628</v>
      </c>
      <c r="H129" s="13">
        <f t="shared" si="2"/>
        <v>179.83050847457628</v>
      </c>
    </row>
    <row r="130" spans="2:8" ht="25.5" customHeight="1">
      <c r="B130" s="14"/>
      <c r="C130" s="23"/>
      <c r="D130" s="18"/>
      <c r="E130" s="18"/>
      <c r="F130" s="9" t="s">
        <v>25</v>
      </c>
      <c r="G130" s="12">
        <f>180*100/118+(180*100/118)*20%</f>
        <v>183.05084745762713</v>
      </c>
      <c r="H130" s="13">
        <f t="shared" si="2"/>
        <v>193.05084745762713</v>
      </c>
    </row>
    <row r="131" spans="2:8" ht="25.5" customHeight="1">
      <c r="B131" s="14"/>
      <c r="C131" s="23"/>
      <c r="D131" s="18"/>
      <c r="E131" s="18"/>
      <c r="F131" s="9" t="s">
        <v>26</v>
      </c>
      <c r="G131" s="12">
        <f>205*100/118+(205*100/118)*20%</f>
        <v>208.47457627118644</v>
      </c>
      <c r="H131" s="13">
        <f t="shared" si="2"/>
        <v>218.47457627118644</v>
      </c>
    </row>
    <row r="132" spans="2:8" ht="30" customHeight="1">
      <c r="B132" s="20" t="s">
        <v>140</v>
      </c>
      <c r="C132" s="21"/>
      <c r="D132" s="21"/>
      <c r="E132" s="21"/>
      <c r="F132" s="21"/>
      <c r="G132" s="21"/>
      <c r="H132" s="22"/>
    </row>
    <row r="133" spans="2:8" ht="25.5" customHeight="1">
      <c r="B133" s="14">
        <v>37</v>
      </c>
      <c r="C133" s="23" t="s">
        <v>125</v>
      </c>
      <c r="D133" s="18" t="s">
        <v>99</v>
      </c>
      <c r="E133" s="18" t="s">
        <v>129</v>
      </c>
      <c r="F133" s="8" t="s">
        <v>104</v>
      </c>
      <c r="G133" s="12">
        <f>175*100/118+(175*100/118)*20%</f>
        <v>177.96610169491527</v>
      </c>
      <c r="H133" s="13">
        <f t="shared" si="2"/>
        <v>187.96610169491527</v>
      </c>
    </row>
    <row r="134" spans="2:8" ht="25.5" customHeight="1">
      <c r="B134" s="14"/>
      <c r="C134" s="23"/>
      <c r="D134" s="18"/>
      <c r="E134" s="18"/>
      <c r="F134" s="9" t="s">
        <v>24</v>
      </c>
      <c r="G134" s="12">
        <f>182*100/118+(182*100/118)*20%</f>
        <v>185.08474576271186</v>
      </c>
      <c r="H134" s="13">
        <f t="shared" si="2"/>
        <v>195.08474576271186</v>
      </c>
    </row>
    <row r="135" spans="2:8" ht="25.5" customHeight="1">
      <c r="B135" s="14"/>
      <c r="C135" s="23"/>
      <c r="D135" s="18"/>
      <c r="E135" s="18"/>
      <c r="F135" s="9" t="s">
        <v>25</v>
      </c>
      <c r="G135" s="12">
        <f>195*100/118+(195*100/118)*20%</f>
        <v>198.3050847457627</v>
      </c>
      <c r="H135" s="13">
        <f t="shared" si="2"/>
        <v>208.3050847457627</v>
      </c>
    </row>
    <row r="136" spans="2:8" ht="25.5" customHeight="1">
      <c r="B136" s="14"/>
      <c r="C136" s="23"/>
      <c r="D136" s="18"/>
      <c r="E136" s="18"/>
      <c r="F136" s="9" t="s">
        <v>26</v>
      </c>
      <c r="G136" s="12">
        <f>220*100/118+(220*100/118)*20%</f>
        <v>223.72881355932205</v>
      </c>
      <c r="H136" s="13">
        <f t="shared" si="2"/>
        <v>233.72881355932205</v>
      </c>
    </row>
    <row r="137" spans="2:8" ht="25.5" customHeight="1">
      <c r="B137" s="14">
        <v>38</v>
      </c>
      <c r="C137" s="23" t="s">
        <v>126</v>
      </c>
      <c r="D137" s="18" t="s">
        <v>127</v>
      </c>
      <c r="E137" s="18" t="s">
        <v>130</v>
      </c>
      <c r="F137" s="8" t="s">
        <v>104</v>
      </c>
      <c r="G137" s="12">
        <f>110*100/118+(110*100/118)*20%</f>
        <v>111.86440677966102</v>
      </c>
      <c r="H137" s="13">
        <f t="shared" si="2"/>
        <v>121.86440677966102</v>
      </c>
    </row>
    <row r="138" spans="2:8" ht="25.5" customHeight="1">
      <c r="B138" s="14"/>
      <c r="C138" s="23"/>
      <c r="D138" s="18"/>
      <c r="E138" s="18"/>
      <c r="F138" s="9" t="s">
        <v>24</v>
      </c>
      <c r="G138" s="12">
        <f>117*100/118+(117*100/118)*20%</f>
        <v>118.98305084745763</v>
      </c>
      <c r="H138" s="13">
        <f t="shared" si="2"/>
        <v>128.98305084745763</v>
      </c>
    </row>
    <row r="139" spans="2:8" ht="25.5" customHeight="1">
      <c r="B139" s="14"/>
      <c r="C139" s="23"/>
      <c r="D139" s="18"/>
      <c r="E139" s="18"/>
      <c r="F139" s="9" t="s">
        <v>25</v>
      </c>
      <c r="G139" s="12">
        <f>130*100/118+(130*100/118)*20%</f>
        <v>132.20338983050846</v>
      </c>
      <c r="H139" s="13">
        <f t="shared" si="2"/>
        <v>142.20338983050846</v>
      </c>
    </row>
    <row r="140" spans="2:8" ht="25.5" customHeight="1">
      <c r="B140" s="14"/>
      <c r="C140" s="23"/>
      <c r="D140" s="18"/>
      <c r="E140" s="18"/>
      <c r="F140" s="9" t="s">
        <v>26</v>
      </c>
      <c r="G140" s="12">
        <f>155*100/118+(155*100/118)*20%</f>
        <v>157.62711864406782</v>
      </c>
      <c r="H140" s="13">
        <f t="shared" si="2"/>
        <v>167.62711864406782</v>
      </c>
    </row>
    <row r="141" spans="2:8" ht="25.5" customHeight="1">
      <c r="B141" s="14">
        <v>39</v>
      </c>
      <c r="C141" s="23" t="s">
        <v>128</v>
      </c>
      <c r="D141" s="18" t="s">
        <v>101</v>
      </c>
      <c r="E141" s="18" t="s">
        <v>102</v>
      </c>
      <c r="F141" s="8" t="s">
        <v>104</v>
      </c>
      <c r="G141" s="12">
        <f>160*100/118+(160*100/118)*20%</f>
        <v>162.71186440677968</v>
      </c>
      <c r="H141" s="13">
        <f t="shared" si="2"/>
        <v>172.71186440677968</v>
      </c>
    </row>
    <row r="142" spans="2:8" ht="25.5" customHeight="1">
      <c r="B142" s="14"/>
      <c r="C142" s="23"/>
      <c r="D142" s="18"/>
      <c r="E142" s="18"/>
      <c r="F142" s="9" t="s">
        <v>24</v>
      </c>
      <c r="G142" s="12">
        <f>167*100/118+(167*100/118)*20%</f>
        <v>169.83050847457628</v>
      </c>
      <c r="H142" s="13">
        <f t="shared" si="2"/>
        <v>179.83050847457628</v>
      </c>
    </row>
    <row r="143" spans="2:8" ht="25.5" customHeight="1">
      <c r="B143" s="14"/>
      <c r="C143" s="23"/>
      <c r="D143" s="18"/>
      <c r="E143" s="18"/>
      <c r="F143" s="9" t="s">
        <v>25</v>
      </c>
      <c r="G143" s="12">
        <f>180*100/118+(180*100/118)*20%</f>
        <v>183.05084745762713</v>
      </c>
      <c r="H143" s="13">
        <f t="shared" si="2"/>
        <v>193.05084745762713</v>
      </c>
    </row>
    <row r="144" spans="2:8" ht="25.5" customHeight="1">
      <c r="B144" s="14"/>
      <c r="C144" s="23"/>
      <c r="D144" s="18"/>
      <c r="E144" s="18"/>
      <c r="F144" s="9" t="s">
        <v>26</v>
      </c>
      <c r="G144" s="12">
        <f>205*100/118+(205*100/118)*20%</f>
        <v>208.47457627118644</v>
      </c>
      <c r="H144" s="13">
        <f t="shared" si="2"/>
        <v>218.47457627118644</v>
      </c>
    </row>
    <row r="145" spans="2:8" ht="25.5" customHeight="1">
      <c r="B145" s="14">
        <v>40</v>
      </c>
      <c r="C145" s="23" t="s">
        <v>131</v>
      </c>
      <c r="D145" s="18" t="s">
        <v>103</v>
      </c>
      <c r="E145" s="18" t="s">
        <v>12</v>
      </c>
      <c r="F145" s="8" t="s">
        <v>104</v>
      </c>
      <c r="G145" s="12">
        <f>160*100/118+(160*100/118)*20%</f>
        <v>162.71186440677968</v>
      </c>
      <c r="H145" s="13">
        <f t="shared" si="2"/>
        <v>172.71186440677968</v>
      </c>
    </row>
    <row r="146" spans="2:8" ht="25.5" customHeight="1">
      <c r="B146" s="14"/>
      <c r="C146" s="23"/>
      <c r="D146" s="18"/>
      <c r="E146" s="18"/>
      <c r="F146" s="9" t="s">
        <v>24</v>
      </c>
      <c r="G146" s="12">
        <f>167*100/118+(167*100/118)*20%</f>
        <v>169.83050847457628</v>
      </c>
      <c r="H146" s="13">
        <f t="shared" si="2"/>
        <v>179.83050847457628</v>
      </c>
    </row>
    <row r="147" spans="2:8" ht="25.5" customHeight="1">
      <c r="B147" s="14"/>
      <c r="C147" s="23"/>
      <c r="D147" s="18"/>
      <c r="E147" s="18"/>
      <c r="F147" s="9" t="s">
        <v>25</v>
      </c>
      <c r="G147" s="12">
        <f>180*100/118+(180*100/118)*20%</f>
        <v>183.05084745762713</v>
      </c>
      <c r="H147" s="13">
        <f t="shared" si="2"/>
        <v>193.05084745762713</v>
      </c>
    </row>
    <row r="148" spans="2:8" ht="25.5" customHeight="1">
      <c r="B148" s="14"/>
      <c r="C148" s="23"/>
      <c r="D148" s="18"/>
      <c r="E148" s="18"/>
      <c r="F148" s="9" t="s">
        <v>26</v>
      </c>
      <c r="G148" s="12">
        <f>205*100/118+(205*100/118)*20%</f>
        <v>208.47457627118644</v>
      </c>
      <c r="H148" s="13">
        <f t="shared" si="2"/>
        <v>218.47457627118644</v>
      </c>
    </row>
    <row r="149" spans="2:8" ht="25.5" customHeight="1">
      <c r="B149" s="14">
        <v>41</v>
      </c>
      <c r="C149" s="35" t="s">
        <v>132</v>
      </c>
      <c r="D149" s="18" t="s">
        <v>98</v>
      </c>
      <c r="E149" s="18" t="s">
        <v>100</v>
      </c>
      <c r="F149" s="8" t="s">
        <v>104</v>
      </c>
      <c r="G149" s="12">
        <f>160*100/118+(160*100/118)*20%</f>
        <v>162.71186440677968</v>
      </c>
      <c r="H149" s="13">
        <f t="shared" si="2"/>
        <v>172.71186440677968</v>
      </c>
    </row>
    <row r="150" spans="2:8" ht="25.5" customHeight="1">
      <c r="B150" s="14"/>
      <c r="C150" s="23"/>
      <c r="D150" s="18"/>
      <c r="E150" s="18"/>
      <c r="F150" s="9" t="s">
        <v>24</v>
      </c>
      <c r="G150" s="12">
        <f>167*100/118+(167*100/118)*20%</f>
        <v>169.83050847457628</v>
      </c>
      <c r="H150" s="13">
        <f t="shared" si="2"/>
        <v>179.83050847457628</v>
      </c>
    </row>
    <row r="151" spans="2:8" ht="25.5" customHeight="1">
      <c r="B151" s="14"/>
      <c r="C151" s="23"/>
      <c r="D151" s="18"/>
      <c r="E151" s="18"/>
      <c r="F151" s="9" t="s">
        <v>25</v>
      </c>
      <c r="G151" s="12">
        <f>180*100/118+(180*100/118)*20%</f>
        <v>183.05084745762713</v>
      </c>
      <c r="H151" s="13">
        <f t="shared" si="2"/>
        <v>193.05084745762713</v>
      </c>
    </row>
    <row r="152" spans="2:8" ht="25.5" customHeight="1">
      <c r="B152" s="14"/>
      <c r="C152" s="23"/>
      <c r="D152" s="18"/>
      <c r="E152" s="18"/>
      <c r="F152" s="9" t="s">
        <v>26</v>
      </c>
      <c r="G152" s="12">
        <f>205*100/118+(205*100/118)*20%</f>
        <v>208.47457627118644</v>
      </c>
      <c r="H152" s="13">
        <f t="shared" si="2"/>
        <v>218.47457627118644</v>
      </c>
    </row>
    <row r="153" spans="2:17" ht="51" customHeight="1">
      <c r="B153" s="5">
        <v>42</v>
      </c>
      <c r="C153" s="7" t="s">
        <v>133</v>
      </c>
      <c r="D153" s="2" t="s">
        <v>105</v>
      </c>
      <c r="E153" s="2" t="s">
        <v>106</v>
      </c>
      <c r="F153" s="9" t="s">
        <v>107</v>
      </c>
      <c r="G153" s="12">
        <f>180*100/118+(180*100/118)*20%</f>
        <v>183.05084745762713</v>
      </c>
      <c r="H153" s="13">
        <f t="shared" si="2"/>
        <v>193.05084745762713</v>
      </c>
      <c r="Q153" s="6"/>
    </row>
    <row r="154" spans="1:7" ht="9.75" customHeight="1">
      <c r="A154" s="1"/>
      <c r="B154" s="1"/>
      <c r="C154" s="1"/>
      <c r="D154" s="1"/>
      <c r="E154" s="1"/>
      <c r="F154" s="1"/>
      <c r="G154" s="1"/>
    </row>
    <row r="155" spans="1:8" ht="28.5" customHeight="1">
      <c r="A155" s="31" t="s">
        <v>154</v>
      </c>
      <c r="B155" s="31"/>
      <c r="C155" s="31"/>
      <c r="D155" s="31"/>
      <c r="E155" s="31"/>
      <c r="F155" s="31"/>
      <c r="G155" s="31"/>
      <c r="H155" s="31"/>
    </row>
    <row r="156" spans="1:8" ht="26.25" customHeight="1">
      <c r="A156" s="31" t="s">
        <v>16</v>
      </c>
      <c r="B156" s="31"/>
      <c r="C156" s="31"/>
      <c r="D156" s="31"/>
      <c r="E156" s="31"/>
      <c r="F156" s="31"/>
      <c r="G156" s="31"/>
      <c r="H156" s="31"/>
    </row>
    <row r="157" spans="1:7" ht="8.25" customHeight="1">
      <c r="A157" s="26"/>
      <c r="B157" s="26"/>
      <c r="C157" s="26"/>
      <c r="D157" s="26"/>
      <c r="E157" s="26"/>
      <c r="F157" s="26"/>
      <c r="G157" s="26"/>
    </row>
    <row r="158" spans="1:8" ht="34.5" customHeight="1">
      <c r="A158" s="32" t="s">
        <v>155</v>
      </c>
      <c r="B158" s="32"/>
      <c r="C158" s="32"/>
      <c r="D158" s="32"/>
      <c r="E158" s="32"/>
      <c r="F158" s="32"/>
      <c r="G158" s="32"/>
      <c r="H158" s="32"/>
    </row>
  </sheetData>
  <sheetProtection/>
  <mergeCells count="158">
    <mergeCell ref="B145:B148"/>
    <mergeCell ref="C145:C148"/>
    <mergeCell ref="D145:D148"/>
    <mergeCell ref="E145:E148"/>
    <mergeCell ref="B141:B144"/>
    <mergeCell ref="C141:C144"/>
    <mergeCell ref="D141:D144"/>
    <mergeCell ref="C137:C140"/>
    <mergeCell ref="D137:D140"/>
    <mergeCell ref="E137:E140"/>
    <mergeCell ref="B133:B136"/>
    <mergeCell ref="C133:C136"/>
    <mergeCell ref="D133:D136"/>
    <mergeCell ref="E133:E136"/>
    <mergeCell ref="B137:B140"/>
    <mergeCell ref="B149:B152"/>
    <mergeCell ref="C149:C152"/>
    <mergeCell ref="D149:D152"/>
    <mergeCell ref="E149:E152"/>
    <mergeCell ref="E141:E144"/>
    <mergeCell ref="D125:D127"/>
    <mergeCell ref="B128:B131"/>
    <mergeCell ref="C128:C131"/>
    <mergeCell ref="D128:D131"/>
    <mergeCell ref="B125:B127"/>
    <mergeCell ref="E121:E124"/>
    <mergeCell ref="B114:B117"/>
    <mergeCell ref="C114:C117"/>
    <mergeCell ref="D114:D117"/>
    <mergeCell ref="E114:E117"/>
    <mergeCell ref="E128:E131"/>
    <mergeCell ref="C125:C127"/>
    <mergeCell ref="E125:E127"/>
    <mergeCell ref="B121:B124"/>
    <mergeCell ref="C121:C124"/>
    <mergeCell ref="A155:H155"/>
    <mergeCell ref="A156:H156"/>
    <mergeCell ref="A158:H158"/>
    <mergeCell ref="A5:H5"/>
    <mergeCell ref="B120:H120"/>
    <mergeCell ref="B132:H132"/>
    <mergeCell ref="E105:E108"/>
    <mergeCell ref="B97:B100"/>
    <mergeCell ref="C97:C100"/>
    <mergeCell ref="D97:D100"/>
    <mergeCell ref="B105:B108"/>
    <mergeCell ref="C105:C108"/>
    <mergeCell ref="D105:D108"/>
    <mergeCell ref="D79:D82"/>
    <mergeCell ref="E79:E82"/>
    <mergeCell ref="B79:B82"/>
    <mergeCell ref="C79:C82"/>
    <mergeCell ref="E101:E104"/>
    <mergeCell ref="E87:E90"/>
    <mergeCell ref="D93:D95"/>
    <mergeCell ref="D74:D77"/>
    <mergeCell ref="E74:E77"/>
    <mergeCell ref="A1:H1"/>
    <mergeCell ref="A2:H2"/>
    <mergeCell ref="A3:H3"/>
    <mergeCell ref="B60:B63"/>
    <mergeCell ref="C60:C63"/>
    <mergeCell ref="D60:D63"/>
    <mergeCell ref="E60:E63"/>
    <mergeCell ref="B55:B58"/>
    <mergeCell ref="C55:C58"/>
    <mergeCell ref="D55:D58"/>
    <mergeCell ref="E55:E58"/>
    <mergeCell ref="D33:D36"/>
    <mergeCell ref="E33:E36"/>
    <mergeCell ref="E43:E46"/>
    <mergeCell ref="B47:B50"/>
    <mergeCell ref="C47:C50"/>
    <mergeCell ref="D47:D50"/>
    <mergeCell ref="E47:E50"/>
    <mergeCell ref="B43:B46"/>
    <mergeCell ref="C43:C46"/>
    <mergeCell ref="D43:D46"/>
    <mergeCell ref="D29:D32"/>
    <mergeCell ref="B19:B22"/>
    <mergeCell ref="D25:D28"/>
    <mergeCell ref="E19:E22"/>
    <mergeCell ref="B37:B40"/>
    <mergeCell ref="C37:C40"/>
    <mergeCell ref="D37:D40"/>
    <mergeCell ref="E37:E40"/>
    <mergeCell ref="E29:E32"/>
    <mergeCell ref="B33:B36"/>
    <mergeCell ref="C10:C11"/>
    <mergeCell ref="C33:C36"/>
    <mergeCell ref="B29:B32"/>
    <mergeCell ref="C19:C22"/>
    <mergeCell ref="E15:E18"/>
    <mergeCell ref="D51:D54"/>
    <mergeCell ref="D15:D18"/>
    <mergeCell ref="B25:B28"/>
    <mergeCell ref="C25:C28"/>
    <mergeCell ref="C29:C32"/>
    <mergeCell ref="A6:G6"/>
    <mergeCell ref="E25:E28"/>
    <mergeCell ref="D64:D67"/>
    <mergeCell ref="B64:B67"/>
    <mergeCell ref="E64:E67"/>
    <mergeCell ref="G7:G8"/>
    <mergeCell ref="E12:E14"/>
    <mergeCell ref="B7:B8"/>
    <mergeCell ref="C7:C8"/>
    <mergeCell ref="B10:B11"/>
    <mergeCell ref="A4:G4"/>
    <mergeCell ref="E51:E54"/>
    <mergeCell ref="B15:B18"/>
    <mergeCell ref="A157:G157"/>
    <mergeCell ref="B12:B14"/>
    <mergeCell ref="C12:C14"/>
    <mergeCell ref="B51:B54"/>
    <mergeCell ref="C51:C54"/>
    <mergeCell ref="C15:C18"/>
    <mergeCell ref="D10:D11"/>
    <mergeCell ref="D7:D8"/>
    <mergeCell ref="E7:E8"/>
    <mergeCell ref="D12:D14"/>
    <mergeCell ref="E10:E11"/>
    <mergeCell ref="B83:B86"/>
    <mergeCell ref="C83:C86"/>
    <mergeCell ref="D83:D86"/>
    <mergeCell ref="E83:E86"/>
    <mergeCell ref="D19:D22"/>
    <mergeCell ref="C64:C67"/>
    <mergeCell ref="E93:E95"/>
    <mergeCell ref="B68:H68"/>
    <mergeCell ref="B78:H78"/>
    <mergeCell ref="B87:B90"/>
    <mergeCell ref="B69:B72"/>
    <mergeCell ref="C69:C72"/>
    <mergeCell ref="D69:D72"/>
    <mergeCell ref="E69:E72"/>
    <mergeCell ref="B74:B77"/>
    <mergeCell ref="C74:C77"/>
    <mergeCell ref="H7:H8"/>
    <mergeCell ref="B9:H9"/>
    <mergeCell ref="B24:H24"/>
    <mergeCell ref="B42:H42"/>
    <mergeCell ref="B93:B95"/>
    <mergeCell ref="E97:E100"/>
    <mergeCell ref="C93:C95"/>
    <mergeCell ref="F7:F8"/>
    <mergeCell ref="C87:C90"/>
    <mergeCell ref="B96:H96"/>
    <mergeCell ref="B109:B112"/>
    <mergeCell ref="C109:C112"/>
    <mergeCell ref="D109:D112"/>
    <mergeCell ref="E109:E112"/>
    <mergeCell ref="D87:D90"/>
    <mergeCell ref="D121:D124"/>
    <mergeCell ref="B113:H113"/>
    <mergeCell ref="B101:B104"/>
    <mergeCell ref="C101:C104"/>
    <mergeCell ref="D101:D104"/>
  </mergeCells>
  <printOptions horizontalCentered="1"/>
  <pageMargins left="0.1968503937007874" right="0.15748031496062992" top="0.1968503937007874" bottom="0.1968503937007874" header="0.1968503937007874" footer="0.5118110236220472"/>
  <pageSetup fitToHeight="5" fitToWidth="1" horizontalDpi="600" verticalDpi="600" orientation="portrait" paperSize="9" scale="92" r:id="rId1"/>
  <rowBreaks count="5" manualBreakCount="5">
    <brk id="32" max="255" man="1"/>
    <brk id="58" max="255" man="1"/>
    <brk id="82" max="255" man="1"/>
    <brk id="112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sony</cp:lastModifiedBy>
  <cp:lastPrinted>2017-07-16T10:54:27Z</cp:lastPrinted>
  <dcterms:created xsi:type="dcterms:W3CDTF">2010-01-10T18:32:55Z</dcterms:created>
  <dcterms:modified xsi:type="dcterms:W3CDTF">2019-02-05T11:11:41Z</dcterms:modified>
  <cp:category/>
  <cp:version/>
  <cp:contentType/>
  <cp:contentStatus/>
</cp:coreProperties>
</file>